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\\192.168.12.240\Communs\PWE\Pôle Pricing\Pierre-louis\PARTENAIRE\DAVID\Phalsbourg\"/>
    </mc:Choice>
  </mc:AlternateContent>
  <xr:revisionPtr revIDLastSave="0" documentId="13_ncr:1_{1A4335D0-9911-455F-B4AF-93089E38725C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MONO C4" sheetId="1" r:id="rId1"/>
    <sheet name="RESUME" sheetId="9" r:id="rId2"/>
    <sheet name="CAPA ENGIE" sheetId="5" r:id="rId3"/>
    <sheet name="TURPE" sheetId="2" state="hidden" r:id="rId4"/>
    <sheet name="TURPE (2)" sheetId="6" r:id="rId5"/>
    <sheet name="Listing" sheetId="4" state="hidden" r:id="rId6"/>
  </sheets>
  <externalReferences>
    <externalReference r:id="rId7"/>
  </externalReferences>
  <definedNames>
    <definedName name="PUISSANCE" localSheetId="2">[1]Listing!$D$2:$D$3</definedName>
    <definedName name="PUISSANCE">Listing!$D$2:$D$3</definedName>
    <definedName name="TENSION" localSheetId="2">[1]Listing!$A$2:$A$3</definedName>
    <definedName name="TENSION">Listing!$A$2:$A$3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" i="9" l="1"/>
  <c r="G7" i="9"/>
  <c r="G8" i="9"/>
  <c r="G9" i="9"/>
  <c r="G27" i="9" s="1"/>
  <c r="G10" i="9"/>
  <c r="G11" i="9"/>
  <c r="G12" i="9"/>
  <c r="G13" i="9"/>
  <c r="G14" i="9"/>
  <c r="G15" i="9"/>
  <c r="G16" i="9"/>
  <c r="G17" i="9"/>
  <c r="G18" i="9"/>
  <c r="G19" i="9"/>
  <c r="G20" i="9"/>
  <c r="G21" i="9"/>
  <c r="G22" i="9"/>
  <c r="G23" i="9"/>
  <c r="G24" i="9"/>
  <c r="G25" i="9"/>
  <c r="G26" i="9"/>
  <c r="G5" i="9"/>
  <c r="F6" i="9"/>
  <c r="F7" i="9"/>
  <c r="F8" i="9"/>
  <c r="F9" i="9"/>
  <c r="F27" i="9" s="1"/>
  <c r="F10" i="9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5" i="9"/>
  <c r="E6" i="9"/>
  <c r="E7" i="9"/>
  <c r="E8" i="9"/>
  <c r="E9" i="9"/>
  <c r="E10" i="9"/>
  <c r="E11" i="9"/>
  <c r="E12" i="9"/>
  <c r="E13" i="9"/>
  <c r="E14" i="9"/>
  <c r="E15" i="9"/>
  <c r="E16" i="9"/>
  <c r="E17" i="9"/>
  <c r="E18" i="9"/>
  <c r="E19" i="9"/>
  <c r="E20" i="9"/>
  <c r="E21" i="9"/>
  <c r="E22" i="9"/>
  <c r="E23" i="9"/>
  <c r="E24" i="9"/>
  <c r="E25" i="9"/>
  <c r="E26" i="9"/>
  <c r="E5" i="9"/>
  <c r="D27" i="9"/>
  <c r="D6" i="9"/>
  <c r="D7" i="9"/>
  <c r="D8" i="9"/>
  <c r="D9" i="9"/>
  <c r="D10" i="9"/>
  <c r="D11" i="9"/>
  <c r="D12" i="9"/>
  <c r="D13" i="9"/>
  <c r="D14" i="9"/>
  <c r="D15" i="9"/>
  <c r="D16" i="9"/>
  <c r="D17" i="9"/>
  <c r="D18" i="9"/>
  <c r="D19" i="9"/>
  <c r="D20" i="9"/>
  <c r="D21" i="9"/>
  <c r="D22" i="9"/>
  <c r="D23" i="9"/>
  <c r="D24" i="9"/>
  <c r="D25" i="9"/>
  <c r="D26" i="9"/>
  <c r="D5" i="9"/>
  <c r="C6" i="9"/>
  <c r="C7" i="9"/>
  <c r="C8" i="9"/>
  <c r="C9" i="9"/>
  <c r="C10" i="9"/>
  <c r="C11" i="9"/>
  <c r="C12" i="9"/>
  <c r="C13" i="9"/>
  <c r="C14" i="9"/>
  <c r="C15" i="9"/>
  <c r="C16" i="9"/>
  <c r="C17" i="9"/>
  <c r="C18" i="9"/>
  <c r="C19" i="9"/>
  <c r="C20" i="9"/>
  <c r="C21" i="9"/>
  <c r="C22" i="9"/>
  <c r="C23" i="9"/>
  <c r="C24" i="9"/>
  <c r="C25" i="9"/>
  <c r="C26" i="9"/>
  <c r="C5" i="9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R112" i="1"/>
  <c r="R113" i="1"/>
  <c r="R114" i="1"/>
  <c r="R115" i="1"/>
  <c r="R116" i="1"/>
  <c r="R117" i="1"/>
  <c r="R118" i="1"/>
  <c r="R92" i="1"/>
  <c r="R44" i="1"/>
  <c r="R45" i="1"/>
  <c r="R46" i="1"/>
  <c r="S46" i="1" s="1"/>
  <c r="R47" i="1"/>
  <c r="S47" i="1" s="1"/>
  <c r="R48" i="1"/>
  <c r="R49" i="1"/>
  <c r="R50" i="1"/>
  <c r="S50" i="1" s="1"/>
  <c r="R51" i="1"/>
  <c r="S51" i="1" s="1"/>
  <c r="R52" i="1"/>
  <c r="R53" i="1"/>
  <c r="R54" i="1"/>
  <c r="S54" i="1" s="1"/>
  <c r="R55" i="1"/>
  <c r="S55" i="1" s="1"/>
  <c r="R56" i="1"/>
  <c r="R57" i="1"/>
  <c r="R58" i="1"/>
  <c r="S58" i="1" s="1"/>
  <c r="R59" i="1"/>
  <c r="S59" i="1" s="1"/>
  <c r="R60" i="1"/>
  <c r="R61" i="1"/>
  <c r="R62" i="1"/>
  <c r="S62" i="1" s="1"/>
  <c r="R63" i="1"/>
  <c r="S63" i="1" s="1"/>
  <c r="R64" i="1"/>
  <c r="R43" i="1"/>
  <c r="S43" i="1" s="1"/>
  <c r="S44" i="1"/>
  <c r="S45" i="1"/>
  <c r="S48" i="1"/>
  <c r="S49" i="1"/>
  <c r="S52" i="1"/>
  <c r="S53" i="1"/>
  <c r="S56" i="1"/>
  <c r="S57" i="1"/>
  <c r="S60" i="1"/>
  <c r="S61" i="1"/>
  <c r="S64" i="1"/>
  <c r="K44" i="1"/>
  <c r="K45" i="1"/>
  <c r="K46" i="1"/>
  <c r="K47" i="1"/>
  <c r="K48" i="1"/>
  <c r="K49" i="1"/>
  <c r="K63" i="1"/>
  <c r="K62" i="1"/>
  <c r="K51" i="1"/>
  <c r="K43" i="1"/>
  <c r="E27" i="9" l="1"/>
  <c r="S93" i="1"/>
  <c r="S94" i="1"/>
  <c r="S95" i="1"/>
  <c r="S96" i="1"/>
  <c r="S97" i="1"/>
  <c r="S98" i="1"/>
  <c r="S99" i="1"/>
  <c r="S101" i="1"/>
  <c r="S102" i="1"/>
  <c r="S103" i="1"/>
  <c r="S104" i="1"/>
  <c r="S105" i="1"/>
  <c r="S106" i="1"/>
  <c r="S107" i="1"/>
  <c r="S108" i="1"/>
  <c r="S109" i="1"/>
  <c r="S110" i="1"/>
  <c r="S112" i="1"/>
  <c r="S113" i="1"/>
  <c r="S92" i="1"/>
  <c r="S125" i="1"/>
  <c r="S126" i="1"/>
  <c r="S127" i="1"/>
  <c r="S128" i="1"/>
  <c r="S129" i="1"/>
  <c r="S130" i="1"/>
  <c r="S131" i="1"/>
  <c r="S133" i="1"/>
  <c r="S134" i="1"/>
  <c r="S135" i="1"/>
  <c r="S136" i="1"/>
  <c r="S137" i="1"/>
  <c r="S138" i="1"/>
  <c r="S139" i="1"/>
  <c r="S140" i="1"/>
  <c r="S141" i="1"/>
  <c r="S142" i="1"/>
  <c r="S144" i="1"/>
  <c r="S145" i="1"/>
  <c r="S124" i="1"/>
  <c r="P166" i="1"/>
  <c r="R166" i="1" s="1"/>
  <c r="P169" i="1"/>
  <c r="O152" i="1"/>
  <c r="O153" i="1"/>
  <c r="O154" i="1"/>
  <c r="O155" i="1"/>
  <c r="O156" i="1"/>
  <c r="O157" i="1"/>
  <c r="O158" i="1"/>
  <c r="O160" i="1"/>
  <c r="O161" i="1"/>
  <c r="O162" i="1"/>
  <c r="O163" i="1"/>
  <c r="O164" i="1"/>
  <c r="O165" i="1"/>
  <c r="O166" i="1"/>
  <c r="O167" i="1"/>
  <c r="O168" i="1"/>
  <c r="O169" i="1"/>
  <c r="O171" i="1"/>
  <c r="O172" i="1"/>
  <c r="I152" i="1"/>
  <c r="P152" i="1" s="1"/>
  <c r="I153" i="1"/>
  <c r="P153" i="1" s="1"/>
  <c r="R153" i="1" s="1"/>
  <c r="I154" i="1"/>
  <c r="P154" i="1" s="1"/>
  <c r="I155" i="1"/>
  <c r="P155" i="1" s="1"/>
  <c r="I156" i="1"/>
  <c r="P156" i="1" s="1"/>
  <c r="I157" i="1"/>
  <c r="P157" i="1" s="1"/>
  <c r="R157" i="1" s="1"/>
  <c r="I158" i="1"/>
  <c r="P158" i="1" s="1"/>
  <c r="I159" i="1"/>
  <c r="I160" i="1"/>
  <c r="P160" i="1" s="1"/>
  <c r="I161" i="1"/>
  <c r="P161" i="1" s="1"/>
  <c r="R161" i="1" s="1"/>
  <c r="I162" i="1"/>
  <c r="P162" i="1" s="1"/>
  <c r="R162" i="1" s="1"/>
  <c r="I163" i="1"/>
  <c r="P163" i="1" s="1"/>
  <c r="I164" i="1"/>
  <c r="P164" i="1" s="1"/>
  <c r="I165" i="1"/>
  <c r="P165" i="1" s="1"/>
  <c r="I166" i="1"/>
  <c r="I167" i="1"/>
  <c r="P167" i="1" s="1"/>
  <c r="I168" i="1"/>
  <c r="P168" i="1" s="1"/>
  <c r="I169" i="1"/>
  <c r="I170" i="1"/>
  <c r="I171" i="1"/>
  <c r="P171" i="1" s="1"/>
  <c r="I172" i="1"/>
  <c r="P172" i="1" s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L152" i="1"/>
  <c r="L153" i="1"/>
  <c r="L154" i="1"/>
  <c r="L155" i="1"/>
  <c r="L156" i="1"/>
  <c r="L157" i="1"/>
  <c r="L158" i="1"/>
  <c r="L160" i="1"/>
  <c r="L161" i="1"/>
  <c r="L162" i="1"/>
  <c r="L163" i="1"/>
  <c r="L164" i="1"/>
  <c r="L165" i="1"/>
  <c r="L166" i="1"/>
  <c r="L167" i="1"/>
  <c r="L168" i="1"/>
  <c r="L169" i="1"/>
  <c r="L171" i="1"/>
  <c r="L172" i="1"/>
  <c r="L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J29" i="6"/>
  <c r="J30" i="6"/>
  <c r="I131" i="1"/>
  <c r="J34" i="6"/>
  <c r="J37" i="6"/>
  <c r="J38" i="6"/>
  <c r="I58" i="1"/>
  <c r="J42" i="6"/>
  <c r="I62" i="1"/>
  <c r="J46" i="6"/>
  <c r="H30" i="6"/>
  <c r="H34" i="6"/>
  <c r="H38" i="6"/>
  <c r="H42" i="6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92" i="1"/>
  <c r="I125" i="1"/>
  <c r="I126" i="1"/>
  <c r="I129" i="1"/>
  <c r="I130" i="1"/>
  <c r="I133" i="1"/>
  <c r="I134" i="1"/>
  <c r="I137" i="1"/>
  <c r="I138" i="1"/>
  <c r="I141" i="1"/>
  <c r="I142" i="1"/>
  <c r="I145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I44" i="1"/>
  <c r="I45" i="1"/>
  <c r="I48" i="1"/>
  <c r="I49" i="1"/>
  <c r="I52" i="1"/>
  <c r="I53" i="1"/>
  <c r="I56" i="1"/>
  <c r="I57" i="1"/>
  <c r="I60" i="1"/>
  <c r="I61" i="1"/>
  <c r="I64" i="1"/>
  <c r="B64" i="1"/>
  <c r="B59" i="1"/>
  <c r="B60" i="1"/>
  <c r="B61" i="1"/>
  <c r="B62" i="1"/>
  <c r="B6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H44" i="6"/>
  <c r="G44" i="6"/>
  <c r="G43" i="6"/>
  <c r="J27" i="6"/>
  <c r="J28" i="6"/>
  <c r="J31" i="6"/>
  <c r="J32" i="6"/>
  <c r="J35" i="6"/>
  <c r="J36" i="6"/>
  <c r="J39" i="6"/>
  <c r="J40" i="6"/>
  <c r="J43" i="6"/>
  <c r="J44" i="6"/>
  <c r="J47" i="6"/>
  <c r="J48" i="6"/>
  <c r="J49" i="6"/>
  <c r="J50" i="6"/>
  <c r="J51" i="6"/>
  <c r="J52" i="6"/>
  <c r="I27" i="6"/>
  <c r="I28" i="6"/>
  <c r="I29" i="6"/>
  <c r="I30" i="6"/>
  <c r="I31" i="6"/>
  <c r="I32" i="6"/>
  <c r="I33" i="6"/>
  <c r="I34" i="6"/>
  <c r="I35" i="6"/>
  <c r="I36" i="6"/>
  <c r="I37" i="6"/>
  <c r="I38" i="6"/>
  <c r="I39" i="6"/>
  <c r="I40" i="6"/>
  <c r="I41" i="6"/>
  <c r="I42" i="6"/>
  <c r="I43" i="6"/>
  <c r="I44" i="6"/>
  <c r="I45" i="6"/>
  <c r="I46" i="6"/>
  <c r="I47" i="6"/>
  <c r="I48" i="6"/>
  <c r="I49" i="6"/>
  <c r="I50" i="6"/>
  <c r="I51" i="6"/>
  <c r="I52" i="6"/>
  <c r="H27" i="6"/>
  <c r="H28" i="6"/>
  <c r="H29" i="6"/>
  <c r="H31" i="6"/>
  <c r="H32" i="6"/>
  <c r="H33" i="6"/>
  <c r="H35" i="6"/>
  <c r="H36" i="6"/>
  <c r="H37" i="6"/>
  <c r="H39" i="6"/>
  <c r="H40" i="6"/>
  <c r="H41" i="6"/>
  <c r="H43" i="6"/>
  <c r="H45" i="6"/>
  <c r="H46" i="6"/>
  <c r="H47" i="6"/>
  <c r="H48" i="6"/>
  <c r="H49" i="6"/>
  <c r="H50" i="6"/>
  <c r="H51" i="6"/>
  <c r="H52" i="6"/>
  <c r="G27" i="6"/>
  <c r="G28" i="6"/>
  <c r="G29" i="6"/>
  <c r="G30" i="6"/>
  <c r="G31" i="6"/>
  <c r="G32" i="6"/>
  <c r="G33" i="6"/>
  <c r="G34" i="6"/>
  <c r="G35" i="6"/>
  <c r="G36" i="6"/>
  <c r="G37" i="6"/>
  <c r="G38" i="6"/>
  <c r="G39" i="6"/>
  <c r="G40" i="6"/>
  <c r="G41" i="6"/>
  <c r="G42" i="6"/>
  <c r="G45" i="6"/>
  <c r="G47" i="6"/>
  <c r="G48" i="6"/>
  <c r="G49" i="6"/>
  <c r="G50" i="6"/>
  <c r="G51" i="6"/>
  <c r="G52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46" i="6"/>
  <c r="F47" i="6"/>
  <c r="F48" i="6"/>
  <c r="F49" i="6"/>
  <c r="F50" i="6"/>
  <c r="F51" i="6"/>
  <c r="F52" i="6"/>
  <c r="C27" i="6"/>
  <c r="N27" i="6" s="1"/>
  <c r="C28" i="6"/>
  <c r="N28" i="6" s="1"/>
  <c r="C29" i="6"/>
  <c r="N29" i="6" s="1"/>
  <c r="C30" i="6"/>
  <c r="N30" i="6" s="1"/>
  <c r="S30" i="6" s="1"/>
  <c r="C31" i="6"/>
  <c r="N31" i="6" s="1"/>
  <c r="C32" i="6"/>
  <c r="N32" i="6" s="1"/>
  <c r="C33" i="6"/>
  <c r="N33" i="6" s="1"/>
  <c r="C34" i="6"/>
  <c r="N34" i="6" s="1"/>
  <c r="S34" i="6" s="1"/>
  <c r="C35" i="6"/>
  <c r="N35" i="6" s="1"/>
  <c r="C36" i="6"/>
  <c r="N36" i="6" s="1"/>
  <c r="C37" i="6"/>
  <c r="N37" i="6" s="1"/>
  <c r="C38" i="6"/>
  <c r="N38" i="6" s="1"/>
  <c r="C39" i="6"/>
  <c r="N39" i="6" s="1"/>
  <c r="C40" i="6"/>
  <c r="N40" i="6" s="1"/>
  <c r="C41" i="6"/>
  <c r="N41" i="6" s="1"/>
  <c r="C42" i="6"/>
  <c r="N42" i="6" s="1"/>
  <c r="C43" i="6"/>
  <c r="N43" i="6" s="1"/>
  <c r="C44" i="6"/>
  <c r="N44" i="6" s="1"/>
  <c r="C45" i="6"/>
  <c r="N45" i="6" s="1"/>
  <c r="C46" i="6"/>
  <c r="N46" i="6" s="1"/>
  <c r="C47" i="6"/>
  <c r="N47" i="6" s="1"/>
  <c r="C48" i="6"/>
  <c r="N48" i="6" s="1"/>
  <c r="C49" i="6"/>
  <c r="N49" i="6" s="1"/>
  <c r="C50" i="6"/>
  <c r="N50" i="6" s="1"/>
  <c r="C51" i="6"/>
  <c r="N51" i="6" s="1"/>
  <c r="S51" i="6" s="1"/>
  <c r="C52" i="6"/>
  <c r="N52" i="6" s="1"/>
  <c r="T52" i="6" s="1"/>
  <c r="C53" i="6"/>
  <c r="C54" i="6"/>
  <c r="C55" i="6"/>
  <c r="C56" i="6"/>
  <c r="C57" i="6"/>
  <c r="C58" i="6"/>
  <c r="C59" i="6"/>
  <c r="C60" i="6"/>
  <c r="C114" i="1"/>
  <c r="I114" i="1" s="1"/>
  <c r="C115" i="1"/>
  <c r="I115" i="1" s="1"/>
  <c r="C118" i="1"/>
  <c r="I118" i="1" s="1"/>
  <c r="C117" i="1"/>
  <c r="I117" i="1" s="1"/>
  <c r="I102" i="1"/>
  <c r="C116" i="1"/>
  <c r="I116" i="1" s="1"/>
  <c r="I113" i="1"/>
  <c r="I110" i="1"/>
  <c r="I106" i="1"/>
  <c r="I105" i="1"/>
  <c r="I101" i="1"/>
  <c r="I98" i="1"/>
  <c r="I97" i="1"/>
  <c r="I94" i="1"/>
  <c r="I9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93" i="1"/>
  <c r="B94" i="1"/>
  <c r="B95" i="1"/>
  <c r="B96" i="1"/>
  <c r="B97" i="1"/>
  <c r="B98" i="1"/>
  <c r="B99" i="1"/>
  <c r="B100" i="1"/>
  <c r="B101" i="1"/>
  <c r="B102" i="1"/>
  <c r="B103" i="1"/>
  <c r="B117" i="1"/>
  <c r="B118" i="1"/>
  <c r="B82" i="1"/>
  <c r="B83" i="1"/>
  <c r="Q17" i="1"/>
  <c r="Q18" i="1"/>
  <c r="Q21" i="1"/>
  <c r="Q15" i="1"/>
  <c r="Q22" i="1"/>
  <c r="Q25" i="1"/>
  <c r="Q26" i="1"/>
  <c r="Q29" i="1"/>
  <c r="R156" i="1" l="1"/>
  <c r="S156" i="1" s="1"/>
  <c r="R152" i="1"/>
  <c r="S152" i="1" s="1"/>
  <c r="R165" i="1"/>
  <c r="S165" i="1" s="1"/>
  <c r="S161" i="1"/>
  <c r="R169" i="1"/>
  <c r="S169" i="1" s="1"/>
  <c r="R154" i="1"/>
  <c r="S154" i="1" s="1"/>
  <c r="R172" i="1"/>
  <c r="S172" i="1" s="1"/>
  <c r="R168" i="1"/>
  <c r="S168" i="1" s="1"/>
  <c r="R164" i="1"/>
  <c r="S164" i="1" s="1"/>
  <c r="R160" i="1"/>
  <c r="S160" i="1" s="1"/>
  <c r="R158" i="1"/>
  <c r="S158" i="1"/>
  <c r="R171" i="1"/>
  <c r="S171" i="1" s="1"/>
  <c r="R167" i="1"/>
  <c r="S167" i="1" s="1"/>
  <c r="R163" i="1"/>
  <c r="S163" i="1" s="1"/>
  <c r="R155" i="1"/>
  <c r="S155" i="1" s="1"/>
  <c r="S166" i="1"/>
  <c r="S162" i="1"/>
  <c r="S157" i="1"/>
  <c r="S153" i="1"/>
  <c r="I103" i="1"/>
  <c r="J45" i="6"/>
  <c r="J41" i="6"/>
  <c r="O41" i="6" s="1"/>
  <c r="P41" i="6" s="1"/>
  <c r="J33" i="6"/>
  <c r="K33" i="6" s="1"/>
  <c r="Q27" i="1"/>
  <c r="I54" i="1"/>
  <c r="Q19" i="1"/>
  <c r="I46" i="1"/>
  <c r="Q24" i="1"/>
  <c r="Q20" i="1"/>
  <c r="Q16" i="1"/>
  <c r="I50" i="1"/>
  <c r="I135" i="1"/>
  <c r="Q23" i="1"/>
  <c r="I63" i="1"/>
  <c r="I59" i="1"/>
  <c r="I55" i="1"/>
  <c r="I51" i="1"/>
  <c r="I47" i="1"/>
  <c r="Q28" i="1"/>
  <c r="G46" i="6"/>
  <c r="K46" i="6" s="1"/>
  <c r="I43" i="1"/>
  <c r="I143" i="1"/>
  <c r="I139" i="1"/>
  <c r="I127" i="1"/>
  <c r="I132" i="1"/>
  <c r="I144" i="1"/>
  <c r="I140" i="1"/>
  <c r="I136" i="1"/>
  <c r="I128" i="1"/>
  <c r="I107" i="1"/>
  <c r="I99" i="1"/>
  <c r="I95" i="1"/>
  <c r="I108" i="1"/>
  <c r="I104" i="1"/>
  <c r="I112" i="1"/>
  <c r="I100" i="1"/>
  <c r="I96" i="1"/>
  <c r="I92" i="1"/>
  <c r="K47" i="6"/>
  <c r="O47" i="6"/>
  <c r="O51" i="6"/>
  <c r="P51" i="6" s="1"/>
  <c r="O49" i="6"/>
  <c r="P49" i="6" s="1"/>
  <c r="O50" i="6"/>
  <c r="P50" i="6" s="1"/>
  <c r="O48" i="6"/>
  <c r="P48" i="6" s="1"/>
  <c r="K49" i="6"/>
  <c r="K48" i="6"/>
  <c r="S48" i="6"/>
  <c r="T48" i="6"/>
  <c r="T50" i="6"/>
  <c r="S50" i="6"/>
  <c r="S49" i="6"/>
  <c r="T49" i="6"/>
  <c r="K50" i="6"/>
  <c r="O38" i="6"/>
  <c r="P38" i="6" s="1"/>
  <c r="K42" i="6"/>
  <c r="O46" i="6"/>
  <c r="P46" i="6" s="1"/>
  <c r="O45" i="6"/>
  <c r="P45" i="6" s="1"/>
  <c r="O42" i="6"/>
  <c r="U42" i="6" s="1"/>
  <c r="K39" i="6"/>
  <c r="K40" i="6"/>
  <c r="S46" i="6"/>
  <c r="T46" i="6"/>
  <c r="S41" i="6"/>
  <c r="T41" i="6"/>
  <c r="T44" i="6"/>
  <c r="S44" i="6"/>
  <c r="S45" i="6"/>
  <c r="T45" i="6"/>
  <c r="T47" i="6"/>
  <c r="S47" i="6"/>
  <c r="T43" i="6"/>
  <c r="S43" i="6"/>
  <c r="S42" i="6"/>
  <c r="T42" i="6"/>
  <c r="T38" i="6"/>
  <c r="S38" i="6"/>
  <c r="T39" i="6"/>
  <c r="S39" i="6"/>
  <c r="O39" i="6"/>
  <c r="K38" i="6"/>
  <c r="K51" i="6"/>
  <c r="T51" i="6"/>
  <c r="O52" i="6"/>
  <c r="P52" i="6" s="1"/>
  <c r="O40" i="6"/>
  <c r="T40" i="6"/>
  <c r="S40" i="6"/>
  <c r="K35" i="6"/>
  <c r="K31" i="6"/>
  <c r="K27" i="6"/>
  <c r="T37" i="6"/>
  <c r="S37" i="6"/>
  <c r="T29" i="6"/>
  <c r="S29" i="6"/>
  <c r="T33" i="6"/>
  <c r="S33" i="6"/>
  <c r="O34" i="6"/>
  <c r="P34" i="6" s="1"/>
  <c r="O30" i="6"/>
  <c r="P30" i="6" s="1"/>
  <c r="O37" i="6"/>
  <c r="P37" i="6" s="1"/>
  <c r="O29" i="6"/>
  <c r="P29" i="6" s="1"/>
  <c r="K36" i="6"/>
  <c r="K32" i="6"/>
  <c r="O28" i="6"/>
  <c r="P28" i="6" s="1"/>
  <c r="T36" i="6"/>
  <c r="S36" i="6"/>
  <c r="T32" i="6"/>
  <c r="S32" i="6"/>
  <c r="T28" i="6"/>
  <c r="S28" i="6"/>
  <c r="T35" i="6"/>
  <c r="S35" i="6"/>
  <c r="T31" i="6"/>
  <c r="S31" i="6"/>
  <c r="T27" i="6"/>
  <c r="S27" i="6"/>
  <c r="O36" i="6"/>
  <c r="P36" i="6" s="1"/>
  <c r="O32" i="6"/>
  <c r="T34" i="6"/>
  <c r="O35" i="6"/>
  <c r="O31" i="6"/>
  <c r="O27" i="6"/>
  <c r="K34" i="6"/>
  <c r="K30" i="6"/>
  <c r="K28" i="6"/>
  <c r="T30" i="6"/>
  <c r="K37" i="6"/>
  <c r="K29" i="6"/>
  <c r="K45" i="6"/>
  <c r="I111" i="1"/>
  <c r="K44" i="6"/>
  <c r="O44" i="6"/>
  <c r="K43" i="6"/>
  <c r="I109" i="1"/>
  <c r="O43" i="6"/>
  <c r="S52" i="6"/>
  <c r="K52" i="6"/>
  <c r="U47" i="6" l="1"/>
  <c r="U31" i="6"/>
  <c r="K41" i="6"/>
  <c r="U41" i="6" s="1"/>
  <c r="U35" i="6"/>
  <c r="O33" i="6"/>
  <c r="P33" i="6" s="1"/>
  <c r="Q33" i="6" s="1"/>
  <c r="L50" i="1" s="1"/>
  <c r="O50" i="1" s="1"/>
  <c r="P50" i="1" s="1"/>
  <c r="P47" i="6"/>
  <c r="Q47" i="6" s="1"/>
  <c r="L64" i="1" s="1"/>
  <c r="U40" i="6"/>
  <c r="P42" i="6"/>
  <c r="Q42" i="6" s="1"/>
  <c r="L113" i="1"/>
  <c r="L145" i="1" s="1"/>
  <c r="U51" i="6"/>
  <c r="U29" i="6"/>
  <c r="Q46" i="6"/>
  <c r="U49" i="6"/>
  <c r="U38" i="6"/>
  <c r="Q49" i="6"/>
  <c r="L115" i="1" s="1"/>
  <c r="U50" i="6"/>
  <c r="U48" i="6"/>
  <c r="Q48" i="6"/>
  <c r="L114" i="1" s="1"/>
  <c r="Q50" i="6"/>
  <c r="L116" i="1" s="1"/>
  <c r="U46" i="6"/>
  <c r="U45" i="6"/>
  <c r="U44" i="6"/>
  <c r="Q38" i="6"/>
  <c r="L55" i="1" s="1"/>
  <c r="O55" i="1" s="1"/>
  <c r="P55" i="1" s="1"/>
  <c r="U39" i="6"/>
  <c r="P39" i="6"/>
  <c r="Q39" i="6" s="1"/>
  <c r="L56" i="1" s="1"/>
  <c r="O56" i="1" s="1"/>
  <c r="P56" i="1" s="1"/>
  <c r="Q36" i="6"/>
  <c r="L53" i="1" s="1"/>
  <c r="O53" i="1" s="1"/>
  <c r="P53" i="1" s="1"/>
  <c r="U28" i="6"/>
  <c r="U52" i="6"/>
  <c r="Q51" i="6"/>
  <c r="L117" i="1" s="1"/>
  <c r="P40" i="6"/>
  <c r="Q40" i="6" s="1"/>
  <c r="U37" i="6"/>
  <c r="U34" i="6"/>
  <c r="U27" i="6"/>
  <c r="U32" i="6"/>
  <c r="Q28" i="6"/>
  <c r="L45" i="1" s="1"/>
  <c r="P31" i="6"/>
  <c r="Q31" i="6" s="1"/>
  <c r="L48" i="1" s="1"/>
  <c r="O48" i="1" s="1"/>
  <c r="P48" i="1" s="1"/>
  <c r="U30" i="6"/>
  <c r="U36" i="6"/>
  <c r="Q37" i="6"/>
  <c r="L54" i="1" s="1"/>
  <c r="O54" i="1" s="1"/>
  <c r="P54" i="1" s="1"/>
  <c r="Q30" i="6"/>
  <c r="L47" i="1" s="1"/>
  <c r="O47" i="1" s="1"/>
  <c r="P47" i="1" s="1"/>
  <c r="P27" i="6"/>
  <c r="Q27" i="6" s="1"/>
  <c r="L44" i="1" s="1"/>
  <c r="Q34" i="6"/>
  <c r="Q29" i="6"/>
  <c r="L46" i="1" s="1"/>
  <c r="O46" i="1" s="1"/>
  <c r="P46" i="1" s="1"/>
  <c r="P35" i="6"/>
  <c r="Q35" i="6" s="1"/>
  <c r="L52" i="1" s="1"/>
  <c r="O52" i="1" s="1"/>
  <c r="P52" i="1" s="1"/>
  <c r="P32" i="6"/>
  <c r="Q32" i="6" s="1"/>
  <c r="L49" i="1" s="1"/>
  <c r="O49" i="1" s="1"/>
  <c r="P49" i="1" s="1"/>
  <c r="Q45" i="6"/>
  <c r="L170" i="1" s="1"/>
  <c r="O170" i="1" s="1"/>
  <c r="P170" i="1" s="1"/>
  <c r="P44" i="6"/>
  <c r="Q44" i="6" s="1"/>
  <c r="U43" i="6"/>
  <c r="P43" i="6"/>
  <c r="Q43" i="6" s="1"/>
  <c r="Q52" i="6"/>
  <c r="L118" i="1" s="1"/>
  <c r="B151" i="1"/>
  <c r="B124" i="1"/>
  <c r="B92" i="1"/>
  <c r="B70" i="1"/>
  <c r="B71" i="1"/>
  <c r="B72" i="1"/>
  <c r="B74" i="1"/>
  <c r="B75" i="1"/>
  <c r="B76" i="1"/>
  <c r="B77" i="1"/>
  <c r="B78" i="1"/>
  <c r="B79" i="1"/>
  <c r="B80" i="1"/>
  <c r="B81" i="1"/>
  <c r="B69" i="1"/>
  <c r="B43" i="1"/>
  <c r="I151" i="1"/>
  <c r="I124" i="1"/>
  <c r="I70" i="1"/>
  <c r="I71" i="1"/>
  <c r="I72" i="1"/>
  <c r="I74" i="1"/>
  <c r="I75" i="1"/>
  <c r="I76" i="1"/>
  <c r="I77" i="1"/>
  <c r="I78" i="1"/>
  <c r="I79" i="1"/>
  <c r="I80" i="1"/>
  <c r="I81" i="1"/>
  <c r="I82" i="1"/>
  <c r="I83" i="1"/>
  <c r="I69" i="1"/>
  <c r="N74" i="1"/>
  <c r="N75" i="1"/>
  <c r="N76" i="1"/>
  <c r="N77" i="1"/>
  <c r="N78" i="1"/>
  <c r="N79" i="1"/>
  <c r="N80" i="1"/>
  <c r="N81" i="1"/>
  <c r="N82" i="1"/>
  <c r="N83" i="1"/>
  <c r="M74" i="1"/>
  <c r="M75" i="1"/>
  <c r="M76" i="1"/>
  <c r="M77" i="1"/>
  <c r="M78" i="1"/>
  <c r="M79" i="1"/>
  <c r="M80" i="1"/>
  <c r="M81" i="1"/>
  <c r="M82" i="1"/>
  <c r="M83" i="1"/>
  <c r="Q31" i="1"/>
  <c r="Q32" i="1"/>
  <c r="Q33" i="1"/>
  <c r="Q34" i="1"/>
  <c r="Q35" i="1"/>
  <c r="Q36" i="1"/>
  <c r="Q37" i="1"/>
  <c r="Q38" i="1"/>
  <c r="N152" i="1"/>
  <c r="M152" i="1"/>
  <c r="N70" i="1"/>
  <c r="N71" i="1"/>
  <c r="N72" i="1"/>
  <c r="M70" i="1"/>
  <c r="M71" i="1"/>
  <c r="M72" i="1"/>
  <c r="Q13" i="1"/>
  <c r="Q14" i="1"/>
  <c r="Q30" i="1"/>
  <c r="G26" i="6"/>
  <c r="H26" i="6"/>
  <c r="I26" i="6"/>
  <c r="J26" i="6"/>
  <c r="F26" i="6"/>
  <c r="C26" i="6"/>
  <c r="N26" i="6" s="1"/>
  <c r="R170" i="1" l="1"/>
  <c r="S170" i="1" s="1"/>
  <c r="L51" i="1"/>
  <c r="O51" i="1" s="1"/>
  <c r="P51" i="1" s="1"/>
  <c r="L159" i="1"/>
  <c r="O159" i="1" s="1"/>
  <c r="P159" i="1" s="1"/>
  <c r="Q41" i="6"/>
  <c r="L107" i="1" s="1"/>
  <c r="O145" i="1"/>
  <c r="P145" i="1" s="1"/>
  <c r="R145" i="1" s="1"/>
  <c r="U33" i="6"/>
  <c r="O44" i="1"/>
  <c r="P44" i="1" s="1"/>
  <c r="O45" i="1"/>
  <c r="P45" i="1" s="1"/>
  <c r="L110" i="1"/>
  <c r="L142" i="1" s="1"/>
  <c r="O142" i="1" s="1"/>
  <c r="P142" i="1" s="1"/>
  <c r="R142" i="1" s="1"/>
  <c r="L61" i="1"/>
  <c r="O61" i="1" s="1"/>
  <c r="P61" i="1" s="1"/>
  <c r="L111" i="1"/>
  <c r="L62" i="1"/>
  <c r="O62" i="1" s="1"/>
  <c r="P62" i="1" s="1"/>
  <c r="O113" i="1"/>
  <c r="P113" i="1" s="1"/>
  <c r="O64" i="1"/>
  <c r="P64" i="1" s="1"/>
  <c r="L109" i="1"/>
  <c r="L60" i="1"/>
  <c r="O60" i="1" s="1"/>
  <c r="P60" i="1" s="1"/>
  <c r="L106" i="1"/>
  <c r="L57" i="1"/>
  <c r="O57" i="1" s="1"/>
  <c r="P57" i="1" s="1"/>
  <c r="L112" i="1"/>
  <c r="L63" i="1"/>
  <c r="O63" i="1" s="1"/>
  <c r="P63" i="1" s="1"/>
  <c r="L108" i="1"/>
  <c r="L59" i="1"/>
  <c r="O59" i="1" s="1"/>
  <c r="P59" i="1" s="1"/>
  <c r="O115" i="1"/>
  <c r="P115" i="1" s="1"/>
  <c r="O114" i="1"/>
  <c r="P114" i="1" s="1"/>
  <c r="O117" i="1"/>
  <c r="P117" i="1" s="1"/>
  <c r="O116" i="1"/>
  <c r="P116" i="1" s="1"/>
  <c r="O118" i="1"/>
  <c r="P118" i="1" s="1"/>
  <c r="O26" i="6"/>
  <c r="P26" i="6" s="1"/>
  <c r="K26" i="6"/>
  <c r="S26" i="6"/>
  <c r="T26" i="6"/>
  <c r="R159" i="1" l="1"/>
  <c r="S159" i="1" s="1"/>
  <c r="L58" i="1"/>
  <c r="O58" i="1" s="1"/>
  <c r="P58" i="1" s="1"/>
  <c r="O110" i="1"/>
  <c r="P110" i="1" s="1"/>
  <c r="O108" i="1"/>
  <c r="P108" i="1" s="1"/>
  <c r="L140" i="1"/>
  <c r="O140" i="1" s="1"/>
  <c r="P140" i="1" s="1"/>
  <c r="R140" i="1" s="1"/>
  <c r="O112" i="1"/>
  <c r="P112" i="1" s="1"/>
  <c r="L144" i="1"/>
  <c r="O144" i="1" s="1"/>
  <c r="P144" i="1" s="1"/>
  <c r="R144" i="1" s="1"/>
  <c r="O109" i="1"/>
  <c r="P109" i="1" s="1"/>
  <c r="L141" i="1"/>
  <c r="O141" i="1" s="1"/>
  <c r="P141" i="1" s="1"/>
  <c r="R141" i="1" s="1"/>
  <c r="O111" i="1"/>
  <c r="P111" i="1" s="1"/>
  <c r="S111" i="1" s="1"/>
  <c r="L143" i="1"/>
  <c r="O143" i="1" s="1"/>
  <c r="P143" i="1" s="1"/>
  <c r="O107" i="1"/>
  <c r="P107" i="1" s="1"/>
  <c r="L139" i="1"/>
  <c r="O139" i="1" s="1"/>
  <c r="P139" i="1" s="1"/>
  <c r="R139" i="1" s="1"/>
  <c r="O106" i="1"/>
  <c r="P106" i="1" s="1"/>
  <c r="L138" i="1"/>
  <c r="O138" i="1" s="1"/>
  <c r="P138" i="1" s="1"/>
  <c r="R138" i="1" s="1"/>
  <c r="S118" i="1"/>
  <c r="S115" i="1"/>
  <c r="S114" i="1"/>
  <c r="S116" i="1"/>
  <c r="S117" i="1"/>
  <c r="R72" i="1"/>
  <c r="R77" i="1"/>
  <c r="R81" i="1"/>
  <c r="R71" i="1"/>
  <c r="R76" i="1"/>
  <c r="R80" i="1"/>
  <c r="R74" i="1"/>
  <c r="R78" i="1"/>
  <c r="R82" i="1"/>
  <c r="R70" i="1"/>
  <c r="R75" i="1"/>
  <c r="R79" i="1"/>
  <c r="R83" i="1"/>
  <c r="L104" i="1"/>
  <c r="L105" i="1"/>
  <c r="L93" i="1"/>
  <c r="Q26" i="6"/>
  <c r="U26" i="6"/>
  <c r="J8" i="2"/>
  <c r="B86" i="1"/>
  <c r="F18" i="5"/>
  <c r="E18" i="5"/>
  <c r="E11" i="5" s="1"/>
  <c r="D18" i="5"/>
  <c r="C18" i="5"/>
  <c r="F10" i="5"/>
  <c r="E10" i="5"/>
  <c r="D10" i="5"/>
  <c r="C10" i="5"/>
  <c r="B10" i="5"/>
  <c r="B11" i="5" s="1"/>
  <c r="N8" i="2"/>
  <c r="M8" i="2"/>
  <c r="L8" i="2"/>
  <c r="K8" i="2"/>
  <c r="J10" i="2"/>
  <c r="E37" i="2" s="1"/>
  <c r="K26" i="2" s="1"/>
  <c r="G26" i="2"/>
  <c r="G25" i="2"/>
  <c r="G24" i="2"/>
  <c r="G23" i="2"/>
  <c r="G22" i="2"/>
  <c r="G21" i="2"/>
  <c r="G20" i="2"/>
  <c r="G19" i="2"/>
  <c r="G18" i="2"/>
  <c r="G17" i="2"/>
  <c r="G16" i="2"/>
  <c r="G15" i="2"/>
  <c r="N151" i="1"/>
  <c r="M151" i="1"/>
  <c r="N69" i="1"/>
  <c r="M69" i="1"/>
  <c r="P39" i="1"/>
  <c r="Q12" i="1"/>
  <c r="R143" i="1" l="1"/>
  <c r="S143" i="1" s="1"/>
  <c r="O105" i="1"/>
  <c r="P105" i="1" s="1"/>
  <c r="L137" i="1"/>
  <c r="O137" i="1" s="1"/>
  <c r="P137" i="1" s="1"/>
  <c r="R137" i="1" s="1"/>
  <c r="O104" i="1"/>
  <c r="P104" i="1" s="1"/>
  <c r="L136" i="1"/>
  <c r="O136" i="1" s="1"/>
  <c r="P136" i="1" s="1"/>
  <c r="R136" i="1" s="1"/>
  <c r="O93" i="1"/>
  <c r="P93" i="1" s="1"/>
  <c r="L125" i="1"/>
  <c r="O125" i="1" s="1"/>
  <c r="P125" i="1" s="1"/>
  <c r="R125" i="1" s="1"/>
  <c r="L96" i="1"/>
  <c r="L103" i="1"/>
  <c r="L100" i="1"/>
  <c r="L102" i="1"/>
  <c r="L99" i="1"/>
  <c r="L98" i="1"/>
  <c r="L94" i="1"/>
  <c r="L95" i="1"/>
  <c r="L101" i="1"/>
  <c r="L97" i="1"/>
  <c r="L43" i="1"/>
  <c r="L92" i="1"/>
  <c r="O92" i="1" s="1"/>
  <c r="P92" i="1" s="1"/>
  <c r="L70" i="1"/>
  <c r="O70" i="1" s="1"/>
  <c r="P70" i="1" s="1"/>
  <c r="R69" i="1"/>
  <c r="L83" i="1"/>
  <c r="O83" i="1" s="1"/>
  <c r="P83" i="1" s="1"/>
  <c r="L75" i="1"/>
  <c r="O75" i="1" s="1"/>
  <c r="P75" i="1" s="1"/>
  <c r="L78" i="1"/>
  <c r="O78" i="1" s="1"/>
  <c r="P78" i="1" s="1"/>
  <c r="L80" i="1"/>
  <c r="O80" i="1" s="1"/>
  <c r="P80" i="1" s="1"/>
  <c r="L77" i="1"/>
  <c r="O77" i="1" s="1"/>
  <c r="P77" i="1" s="1"/>
  <c r="D11" i="5"/>
  <c r="G18" i="5"/>
  <c r="F11" i="5"/>
  <c r="C11" i="5"/>
  <c r="L19" i="2"/>
  <c r="L24" i="2"/>
  <c r="L18" i="2"/>
  <c r="L20" i="2"/>
  <c r="L21" i="2"/>
  <c r="L25" i="2"/>
  <c r="E30" i="2"/>
  <c r="K19" i="2" s="1"/>
  <c r="E34" i="2"/>
  <c r="K23" i="2" s="1"/>
  <c r="E27" i="2"/>
  <c r="K16" i="2" s="1"/>
  <c r="E31" i="2"/>
  <c r="K20" i="2" s="1"/>
  <c r="E35" i="2"/>
  <c r="K24" i="2" s="1"/>
  <c r="L22" i="2"/>
  <c r="O8" i="2"/>
  <c r="L23" i="2"/>
  <c r="L26" i="2"/>
  <c r="M26" i="2" s="1"/>
  <c r="E28" i="2"/>
  <c r="K17" i="2" s="1"/>
  <c r="E32" i="2"/>
  <c r="K21" i="2" s="1"/>
  <c r="E36" i="2"/>
  <c r="K25" i="2" s="1"/>
  <c r="M25" i="2" s="1"/>
  <c r="E26" i="2"/>
  <c r="K15" i="2" s="1"/>
  <c r="E29" i="2"/>
  <c r="K18" i="2" s="1"/>
  <c r="E33" i="2"/>
  <c r="K22" i="2" s="1"/>
  <c r="M22" i="2" s="1"/>
  <c r="O101" i="1" l="1"/>
  <c r="P101" i="1" s="1"/>
  <c r="L133" i="1"/>
  <c r="O133" i="1" s="1"/>
  <c r="P133" i="1" s="1"/>
  <c r="R133" i="1" s="1"/>
  <c r="O99" i="1"/>
  <c r="P99" i="1" s="1"/>
  <c r="L131" i="1"/>
  <c r="O131" i="1" s="1"/>
  <c r="P131" i="1" s="1"/>
  <c r="R131" i="1" s="1"/>
  <c r="O95" i="1"/>
  <c r="P95" i="1" s="1"/>
  <c r="L127" i="1"/>
  <c r="O127" i="1" s="1"/>
  <c r="P127" i="1" s="1"/>
  <c r="R127" i="1" s="1"/>
  <c r="O102" i="1"/>
  <c r="P102" i="1" s="1"/>
  <c r="L134" i="1"/>
  <c r="O134" i="1" s="1"/>
  <c r="P134" i="1" s="1"/>
  <c r="R134" i="1" s="1"/>
  <c r="O94" i="1"/>
  <c r="P94" i="1" s="1"/>
  <c r="L126" i="1"/>
  <c r="O126" i="1" s="1"/>
  <c r="P126" i="1" s="1"/>
  <c r="R126" i="1" s="1"/>
  <c r="O100" i="1"/>
  <c r="P100" i="1" s="1"/>
  <c r="S100" i="1" s="1"/>
  <c r="L132" i="1"/>
  <c r="O132" i="1" s="1"/>
  <c r="P132" i="1" s="1"/>
  <c r="O97" i="1"/>
  <c r="P97" i="1" s="1"/>
  <c r="L129" i="1"/>
  <c r="O129" i="1" s="1"/>
  <c r="P129" i="1" s="1"/>
  <c r="R129" i="1" s="1"/>
  <c r="O98" i="1"/>
  <c r="P98" i="1" s="1"/>
  <c r="L130" i="1"/>
  <c r="O130" i="1" s="1"/>
  <c r="P130" i="1" s="1"/>
  <c r="R130" i="1" s="1"/>
  <c r="O103" i="1"/>
  <c r="P103" i="1" s="1"/>
  <c r="L135" i="1"/>
  <c r="O135" i="1" s="1"/>
  <c r="P135" i="1" s="1"/>
  <c r="R135" i="1" s="1"/>
  <c r="O96" i="1"/>
  <c r="P96" i="1" s="1"/>
  <c r="L128" i="1"/>
  <c r="O128" i="1" s="1"/>
  <c r="P128" i="1" s="1"/>
  <c r="R128" i="1" s="1"/>
  <c r="L76" i="1"/>
  <c r="O76" i="1" s="1"/>
  <c r="P76" i="1" s="1"/>
  <c r="S76" i="1" s="1"/>
  <c r="L81" i="1"/>
  <c r="O81" i="1" s="1"/>
  <c r="P81" i="1" s="1"/>
  <c r="S81" i="1" s="1"/>
  <c r="L74" i="1"/>
  <c r="O74" i="1" s="1"/>
  <c r="P74" i="1" s="1"/>
  <c r="S74" i="1" s="1"/>
  <c r="L82" i="1"/>
  <c r="O82" i="1" s="1"/>
  <c r="P82" i="1" s="1"/>
  <c r="S82" i="1" s="1"/>
  <c r="S75" i="1"/>
  <c r="L79" i="1"/>
  <c r="O79" i="1" s="1"/>
  <c r="P79" i="1" s="1"/>
  <c r="S79" i="1" s="1"/>
  <c r="S77" i="1"/>
  <c r="S78" i="1"/>
  <c r="S83" i="1"/>
  <c r="S80" i="1"/>
  <c r="L72" i="1"/>
  <c r="O72" i="1" s="1"/>
  <c r="P72" i="1" s="1"/>
  <c r="S72" i="1" s="1"/>
  <c r="S70" i="1"/>
  <c r="L71" i="1"/>
  <c r="O71" i="1" s="1"/>
  <c r="P71" i="1" s="1"/>
  <c r="S71" i="1" s="1"/>
  <c r="N22" i="2"/>
  <c r="M18" i="2"/>
  <c r="N18" i="2" s="1"/>
  <c r="M24" i="2"/>
  <c r="N24" i="2" s="1"/>
  <c r="M19" i="2"/>
  <c r="N19" i="2" s="1"/>
  <c r="G11" i="5"/>
  <c r="F3" i="5" s="1"/>
  <c r="N26" i="2"/>
  <c r="N25" i="2"/>
  <c r="M20" i="2"/>
  <c r="N20" i="2" s="1"/>
  <c r="M21" i="2"/>
  <c r="L15" i="2"/>
  <c r="M15" i="2" s="1"/>
  <c r="N15" i="2" s="1"/>
  <c r="L17" i="2"/>
  <c r="M17" i="2" s="1"/>
  <c r="N17" i="2" s="1"/>
  <c r="L16" i="2"/>
  <c r="M16" i="2" s="1"/>
  <c r="N16" i="2" s="1"/>
  <c r="M23" i="2"/>
  <c r="N23" i="2" s="1"/>
  <c r="R132" i="1" l="1"/>
  <c r="S132" i="1"/>
  <c r="N21" i="2"/>
  <c r="L69" i="1" l="1"/>
  <c r="O69" i="1" s="1"/>
  <c r="P69" i="1" s="1"/>
  <c r="S69" i="1" s="1"/>
  <c r="O43" i="1"/>
  <c r="L124" i="1"/>
  <c r="O124" i="1" s="1"/>
  <c r="P43" i="1" l="1"/>
  <c r="P124" i="1"/>
  <c r="O151" i="1"/>
  <c r="P151" i="1" s="1"/>
  <c r="R151" i="1" l="1"/>
  <c r="S151" i="1" s="1"/>
  <c r="R124" i="1"/>
</calcChain>
</file>

<file path=xl/sharedStrings.xml><?xml version="1.0" encoding="utf-8"?>
<sst xmlns="http://schemas.openxmlformats.org/spreadsheetml/2006/main" count="491" uniqueCount="183">
  <si>
    <t xml:space="preserve">                                                             Entreprise</t>
  </si>
  <si>
    <t>Raison sociale</t>
  </si>
  <si>
    <t>SIREN</t>
  </si>
  <si>
    <t>Votre interlocuteur</t>
  </si>
  <si>
    <t xml:space="preserve">                                                              Signataire </t>
  </si>
  <si>
    <t>Courtier</t>
  </si>
  <si>
    <t>Prénom NOM</t>
  </si>
  <si>
    <t>Téléphone</t>
  </si>
  <si>
    <t>Email</t>
  </si>
  <si>
    <t xml:space="preserve">           INFORMATIONS COMPTEURS</t>
  </si>
  <si>
    <t>SITE DE CONSOMMATION</t>
  </si>
  <si>
    <t>SIRET</t>
  </si>
  <si>
    <t>RAE</t>
  </si>
  <si>
    <t>Profil</t>
  </si>
  <si>
    <t>Segment</t>
  </si>
  <si>
    <t>Puissance (KVA)</t>
  </si>
  <si>
    <t>Consommation annuelle (en MWH)</t>
  </si>
  <si>
    <t>PTE</t>
  </si>
  <si>
    <t>HPH</t>
  </si>
  <si>
    <t>HCH</t>
  </si>
  <si>
    <t>HPE</t>
  </si>
  <si>
    <t>HCE</t>
  </si>
  <si>
    <t>CAR</t>
  </si>
  <si>
    <t xml:space="preserve">                       PRIX ACTUEL</t>
  </si>
  <si>
    <t>Abonnement (€/mois)</t>
  </si>
  <si>
    <t>Prix Electricité (en €/MWH)</t>
  </si>
  <si>
    <t>Budget annuel 
(€ HT)</t>
  </si>
  <si>
    <t>Budget Obligations (en €/MWH)</t>
  </si>
  <si>
    <t xml:space="preserve">Budget Annuel Estimé Electricité &amp; Obligations(€ HT) </t>
  </si>
  <si>
    <t>CEE</t>
  </si>
  <si>
    <t>Coût de capacité (estimation)</t>
  </si>
  <si>
    <t>TURPE</t>
  </si>
  <si>
    <t>TCFE</t>
  </si>
  <si>
    <t xml:space="preserve">Total Budget Obligation </t>
  </si>
  <si>
    <t xml:space="preserve">                       FOURNISSEURS - OFFRE DE RENOUVELLEMNET</t>
  </si>
  <si>
    <t xml:space="preserve">Commentaire : </t>
  </si>
  <si>
    <t>CSPE</t>
  </si>
  <si>
    <t>Composante de comptage</t>
  </si>
  <si>
    <t>Propriétes Equipement Comptage</t>
  </si>
  <si>
    <t>Tarif Transport</t>
  </si>
  <si>
    <t>Type Equipement Comptage</t>
  </si>
  <si>
    <t>COMPOSANTE DE COMPTAGE</t>
  </si>
  <si>
    <t>LOCATAIRE</t>
  </si>
  <si>
    <t>BT ≤ 36 Kva</t>
  </si>
  <si>
    <t>BT &gt; 36 kVA</t>
  </si>
  <si>
    <t>CONSOMATION EN MWh</t>
  </si>
  <si>
    <t>PTE / BASE</t>
  </si>
  <si>
    <t>HPH / HP</t>
  </si>
  <si>
    <t>HCH / HC</t>
  </si>
  <si>
    <t>TOTAL</t>
  </si>
  <si>
    <t>HTA</t>
  </si>
  <si>
    <t>PROPRIETAIRE</t>
  </si>
  <si>
    <t>PUISSSANCE</t>
  </si>
  <si>
    <t>Sans Comptage</t>
  </si>
  <si>
    <t>INDEX</t>
  </si>
  <si>
    <t>FIXE</t>
  </si>
  <si>
    <t>VARIABLE</t>
  </si>
  <si>
    <t>FIXE + VARIABLE</t>
  </si>
  <si>
    <t>PRIX AU MWh</t>
  </si>
  <si>
    <t>BT</t>
  </si>
  <si>
    <t>CU</t>
  </si>
  <si>
    <t>INF 36</t>
  </si>
  <si>
    <t>Composante de gestion</t>
  </si>
  <si>
    <t>LU</t>
  </si>
  <si>
    <t>Type Comptage</t>
  </si>
  <si>
    <t>COMPOSANTE DE GESTION</t>
  </si>
  <si>
    <t>MU</t>
  </si>
  <si>
    <r>
      <rPr>
        <sz val="10"/>
        <color rgb="FF000000"/>
        <rFont val="Arial"/>
        <family val="2"/>
      </rPr>
      <t xml:space="preserve">BT </t>
    </r>
    <r>
      <rPr>
        <sz val="11"/>
        <color theme="1"/>
        <rFont val="Calibri"/>
        <family val="2"/>
      </rPr>
      <t>≤</t>
    </r>
    <r>
      <rPr>
        <sz val="10"/>
        <color rgb="FF000000"/>
        <rFont val="Arial"/>
        <family val="2"/>
      </rPr>
      <t xml:space="preserve"> 36 kVA</t>
    </r>
  </si>
  <si>
    <t>SUP 36</t>
  </si>
  <si>
    <t>Composante de soutirage part fixe</t>
  </si>
  <si>
    <t>HT</t>
  </si>
  <si>
    <t>Type de Comptage</t>
  </si>
  <si>
    <t>Version Utilisation</t>
  </si>
  <si>
    <t>Composante de Soutirage : Part Fixe</t>
  </si>
  <si>
    <t>* la puissance</t>
  </si>
  <si>
    <t>BT &lt;= 36 simple</t>
  </si>
  <si>
    <t>5,1 = pointe mobile</t>
  </si>
  <si>
    <t>BT &lt;= 36 simple EP</t>
  </si>
  <si>
    <t>BT &lt;= 36 double</t>
  </si>
  <si>
    <t>BT &lt;= 36 4 index</t>
  </si>
  <si>
    <t>4 INDEX</t>
  </si>
  <si>
    <t>5 INDEX</t>
  </si>
  <si>
    <t>5 INDEX PM</t>
  </si>
  <si>
    <t>Composante de soutirage part variable</t>
  </si>
  <si>
    <t>Conso Simple</t>
  </si>
  <si>
    <t>HP</t>
  </si>
  <si>
    <t>HC</t>
  </si>
  <si>
    <t>HPD</t>
  </si>
  <si>
    <t>HCD</t>
  </si>
  <si>
    <t>HPB</t>
  </si>
  <si>
    <t>HCB</t>
  </si>
  <si>
    <t>BT &lt;= 36 simple
BT &lt;= 36 simple EP</t>
  </si>
  <si>
    <t>TENSION</t>
  </si>
  <si>
    <t>UTILISATION</t>
  </si>
  <si>
    <t>PUISSANCE</t>
  </si>
  <si>
    <t>FIXE+VARIABLE</t>
  </si>
  <si>
    <t>PRIX €/MWh</t>
  </si>
  <si>
    <t>CTA</t>
  </si>
  <si>
    <t>FIXE MENSUEL</t>
  </si>
  <si>
    <t>Fournisseurs</t>
  </si>
  <si>
    <t>ENGIE</t>
  </si>
  <si>
    <t>PRIMEO</t>
  </si>
  <si>
    <t>GAZPROM</t>
  </si>
  <si>
    <t>ANTARGAZ</t>
  </si>
  <si>
    <t>VATTENFALL</t>
  </si>
  <si>
    <t>ENOVOS</t>
  </si>
  <si>
    <t>GAZEL</t>
  </si>
  <si>
    <t>PICOTY</t>
  </si>
  <si>
    <t>ENI</t>
  </si>
  <si>
    <t>PRIX MWh</t>
  </si>
  <si>
    <t xml:space="preserve">PTE : 
HPH : 
HCH : 
HPE : 
HCE : </t>
  </si>
  <si>
    <t>Coef capa * moyenne enchere n-4</t>
  </si>
  <si>
    <t>ENCHERE ENGIE</t>
  </si>
  <si>
    <t>COEFFICIENT</t>
  </si>
  <si>
    <t>* Enchère</t>
  </si>
  <si>
    <t>* Conso</t>
  </si>
  <si>
    <t>SEGMENT</t>
  </si>
  <si>
    <t>FTA</t>
  </si>
  <si>
    <t>COMPOSANTE DE SOUTIRAGE PART FIXE</t>
  </si>
  <si>
    <t>TURPE FIXE</t>
  </si>
  <si>
    <t>Prix au MWH</t>
  </si>
  <si>
    <t>COMPOSANTE DE SOUTIRAGE PART VARIABLE</t>
  </si>
  <si>
    <t>TURPE VARIABLE</t>
  </si>
  <si>
    <t>BASE</t>
  </si>
  <si>
    <t>BT-CU-1-INF 36</t>
  </si>
  <si>
    <t>C5</t>
  </si>
  <si>
    <t>STOCKAGE + GESTION + (SOUTIRAGE PART FIXE * Puissance souscrite)</t>
  </si>
  <si>
    <t>= TURPE FIXE / CAR (consommation annuelle)</t>
  </si>
  <si>
    <t>CONSO PAR POSTE * COMPOSANTE PART VARIABLE</t>
  </si>
  <si>
    <t>= TURPE VARIABLE / CAR (consommation annuelle)</t>
  </si>
  <si>
    <t>BT-MU-2-INF 36</t>
  </si>
  <si>
    <t>BT-CU-4-INF 36</t>
  </si>
  <si>
    <t>4 POSTES - CU</t>
  </si>
  <si>
    <t>BT-MU-4-INF 36</t>
  </si>
  <si>
    <t>4 POSTES - MU</t>
  </si>
  <si>
    <t>BT-LU-1-INF 36</t>
  </si>
  <si>
    <t>LU EP</t>
  </si>
  <si>
    <t>BT-CU-4-SUP 36</t>
  </si>
  <si>
    <t>C4</t>
  </si>
  <si>
    <t>BT-LU-4-SUP 36</t>
  </si>
  <si>
    <t>HT-CU-5-SUP 36</t>
  </si>
  <si>
    <t>C3</t>
  </si>
  <si>
    <t>PF CU</t>
  </si>
  <si>
    <t>HT-CU-5,1-SUP 36</t>
  </si>
  <si>
    <t>PM CU</t>
  </si>
  <si>
    <t>PF LU</t>
  </si>
  <si>
    <t>PM LU</t>
  </si>
  <si>
    <t>C2</t>
  </si>
  <si>
    <t>C1</t>
  </si>
  <si>
    <t>VARIABLE EN MWH</t>
  </si>
  <si>
    <t>TVA</t>
  </si>
  <si>
    <t>BUDGET TTC</t>
  </si>
  <si>
    <t>HT-LU-5-SUP 36</t>
  </si>
  <si>
    <t>HT-LU-5,1-SUP 36</t>
  </si>
  <si>
    <t>SITE</t>
  </si>
  <si>
    <t>DATE D'EFFET</t>
  </si>
  <si>
    <t>Jusqu'au 31/12/2025</t>
  </si>
  <si>
    <t>SCI SAMUEL</t>
  </si>
  <si>
    <t>SCI VICTOIRE</t>
  </si>
  <si>
    <t>SCI SIMONE</t>
  </si>
  <si>
    <t>SCI NINON</t>
  </si>
  <si>
    <t>SARL TARA</t>
  </si>
  <si>
    <t>SDC MY PLACE</t>
  </si>
  <si>
    <t>MON BEAU BUCHELAY</t>
  </si>
  <si>
    <t>SCI VENDOME OUTLET SHOW</t>
  </si>
  <si>
    <t>SCI MARTIN ET LOLA</t>
  </si>
  <si>
    <t>SITE DE PLAISIR</t>
  </si>
  <si>
    <t>IQC ASSET MANAGEMENT</t>
  </si>
  <si>
    <t>SCI SAUVEUR</t>
  </si>
  <si>
    <t>SCI VENDOME OUTLET COMMU</t>
  </si>
  <si>
    <t>SCI VENDOME OUTLET FILTRATIC</t>
  </si>
  <si>
    <t>DAVID COHEN</t>
  </si>
  <si>
    <t>01 83 80 60 12</t>
  </si>
  <si>
    <t>david@cynergia.fr</t>
  </si>
  <si>
    <t>COMPAGNIE DE PHALSBOURG</t>
  </si>
  <si>
    <t>Julien DUCASSE</t>
  </si>
  <si>
    <t>06 68 65 00 46</t>
  </si>
  <si>
    <t>jducasse@compagniedephalsbourg.com</t>
  </si>
  <si>
    <t>Ma petite madeleine</t>
  </si>
  <si>
    <t>ENI - ARENH</t>
  </si>
  <si>
    <t>ENI - FIXE</t>
  </si>
  <si>
    <t>PRIMEO - Moyenne Calendaire</t>
  </si>
  <si>
    <t>ARENH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</si>
</sst>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\ [$€-1]"/>
    <numFmt numFmtId="165" formatCode="#,##0.00\ &quot;€&quot;"/>
    <numFmt numFmtId="166" formatCode="0.000"/>
  </numFmts>
  <fonts count="19" x14ac:knownFonts="1">
    <font>
      <sz val="10"/>
      <color rgb="FF000000"/>
      <name val="Arial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b/>
      <sz val="10"/>
      <color rgb="FFFFFFFF"/>
      <name val="Montserrat"/>
    </font>
    <font>
      <sz val="10"/>
      <name val="Arial"/>
      <family val="2"/>
    </font>
    <font>
      <b/>
      <sz val="10"/>
      <color rgb="FF000000"/>
      <name val="Montserrat"/>
    </font>
    <font>
      <b/>
      <sz val="10"/>
      <color theme="1"/>
      <name val="Montserrat"/>
    </font>
    <font>
      <b/>
      <sz val="10"/>
      <name val="Montserrat"/>
    </font>
    <font>
      <b/>
      <sz val="11"/>
      <color theme="1"/>
      <name val="Arial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sz val="10"/>
      <color rgb="FF000000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rgb="FF45818E"/>
        <bgColor rgb="FF45818E"/>
      </patternFill>
    </fill>
    <fill>
      <patternFill patternType="solid">
        <fgColor rgb="FFFFFFFF"/>
        <bgColor rgb="FFFFFFFF"/>
      </patternFill>
    </fill>
    <fill>
      <patternFill patternType="solid">
        <fgColor rgb="FFD0E0E3"/>
        <bgColor rgb="FFD0E0E3"/>
      </patternFill>
    </fill>
    <fill>
      <patternFill patternType="solid">
        <fgColor rgb="FF999999"/>
        <bgColor rgb="FF999999"/>
      </patternFill>
    </fill>
    <fill>
      <patternFill patternType="solid">
        <fgColor rgb="FFD9D9D9"/>
        <bgColor rgb="FFD9D9D9"/>
      </patternFill>
    </fill>
    <fill>
      <patternFill patternType="solid">
        <fgColor rgb="FFA2C4C9"/>
        <bgColor rgb="FFA2C4C9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8" tint="0.59999389629810485"/>
        <bgColor rgb="FF999999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rgb="FFCCCCCC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B6D7A8"/>
        <bgColor rgb="FFB6D7A8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FFFFFF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8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 style="thin">
        <color rgb="FFCCCCCC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/>
      <right style="thin">
        <color rgb="FFCCCCCC"/>
      </right>
      <top/>
      <bottom/>
      <diagonal/>
    </border>
    <border>
      <left/>
      <right style="thin">
        <color rgb="FFFFFFFF"/>
      </right>
      <top/>
      <bottom style="thin">
        <color rgb="FFD9EAD3"/>
      </bottom>
      <diagonal/>
    </border>
    <border>
      <left/>
      <right style="thin">
        <color rgb="FFCCCCCC"/>
      </right>
      <top/>
      <bottom style="thin">
        <color rgb="FFFFFFFF"/>
      </bottom>
      <diagonal/>
    </border>
    <border>
      <left/>
      <right style="thin">
        <color rgb="FFD9EAD3"/>
      </right>
      <top/>
      <bottom style="thin">
        <color rgb="FFD9EAD3"/>
      </bottom>
      <diagonal/>
    </border>
    <border>
      <left/>
      <right/>
      <top/>
      <bottom style="thin">
        <color rgb="FFD9EAD3"/>
      </bottom>
      <diagonal/>
    </border>
    <border>
      <left/>
      <right style="thin">
        <color rgb="FFFFF2CC"/>
      </right>
      <top/>
      <bottom/>
      <diagonal/>
    </border>
    <border>
      <left/>
      <right style="thin">
        <color rgb="FFFFF2CC"/>
      </right>
      <top/>
      <bottom style="thin">
        <color rgb="FFFFFFFF"/>
      </bottom>
      <diagonal/>
    </border>
    <border>
      <left/>
      <right style="thin">
        <color rgb="FFFCE5CD"/>
      </right>
      <top/>
      <bottom/>
      <diagonal/>
    </border>
    <border>
      <left/>
      <right style="thin">
        <color rgb="FFFCE5CD"/>
      </right>
      <top/>
      <bottom style="thin">
        <color rgb="FFFFFFFF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theme="1" tint="0.249977111117893"/>
      </left>
      <right/>
      <top style="thin">
        <color theme="1" tint="0.249977111117893"/>
      </top>
      <bottom/>
      <diagonal/>
    </border>
    <border>
      <left/>
      <right/>
      <top style="thin">
        <color theme="1" tint="0.249977111117893"/>
      </top>
      <bottom/>
      <diagonal/>
    </border>
    <border>
      <left/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theme="1" tint="0.249977111117893"/>
      </left>
      <right/>
      <top/>
      <bottom/>
      <diagonal/>
    </border>
    <border>
      <left/>
      <right style="thin">
        <color theme="1" tint="0.249977111117893"/>
      </right>
      <top/>
      <bottom/>
      <diagonal/>
    </border>
    <border>
      <left style="thin">
        <color theme="1" tint="0.249977111117893"/>
      </left>
      <right/>
      <top/>
      <bottom style="thin">
        <color theme="1" tint="0.249977111117893"/>
      </bottom>
      <diagonal/>
    </border>
    <border>
      <left/>
      <right/>
      <top/>
      <bottom style="thin">
        <color theme="1" tint="0.249977111117893"/>
      </bottom>
      <diagonal/>
    </border>
    <border>
      <left/>
      <right style="thin">
        <color theme="1" tint="0.249977111117893"/>
      </right>
      <top/>
      <bottom style="thin">
        <color theme="1" tint="0.24997711111789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/>
      <bottom style="thin">
        <color theme="1" tint="0.249977111117893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theme="1" tint="0.249977111117893"/>
      </left>
      <right/>
      <top style="thin">
        <color theme="1" tint="0.249977111117893"/>
      </top>
      <bottom style="thin">
        <color theme="1" tint="0.249977111117893"/>
      </bottom>
      <diagonal/>
    </border>
    <border>
      <left style="thin">
        <color indexed="64"/>
      </left>
      <right style="thin">
        <color theme="1" tint="0.249977111117893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FCE5CD"/>
      </right>
      <top style="thin">
        <color rgb="FF000000"/>
      </top>
      <bottom style="thin">
        <color rgb="FF000000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/>
      <bottom/>
      <diagonal/>
    </border>
    <border>
      <left style="thin">
        <color theme="0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CCCCCC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/>
      <top/>
      <bottom style="thin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CCCCCC"/>
      </left>
      <right/>
      <top style="thin">
        <color rgb="FFFFFFFF"/>
      </top>
      <bottom style="thin">
        <color rgb="FFCCCCCC"/>
      </bottom>
      <diagonal/>
    </border>
    <border>
      <left/>
      <right style="thin">
        <color rgb="FFCCCCCC"/>
      </right>
      <top style="thin">
        <color rgb="FFFFFFFF"/>
      </top>
      <bottom style="thin">
        <color rgb="FFCCCCCC"/>
      </bottom>
      <diagonal/>
    </border>
    <border>
      <left style="thin">
        <color rgb="FFD9EAD3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rgb="FFFFFFFF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 style="thin">
        <color rgb="FFFFFFFF"/>
      </top>
      <bottom style="thin">
        <color rgb="FFD9D9D9"/>
      </bottom>
      <diagonal/>
    </border>
    <border>
      <left/>
      <right style="thin">
        <color rgb="FFD9D9D9"/>
      </right>
      <top style="thin">
        <color rgb="FFFFFFFF"/>
      </top>
      <bottom style="thin">
        <color rgb="FFD9D9D9"/>
      </bottom>
      <diagonal/>
    </border>
  </borders>
  <cellStyleXfs count="6">
    <xf numFmtId="0" fontId="0" fillId="0" borderId="0"/>
    <xf numFmtId="0" fontId="3" fillId="0" borderId="0"/>
    <xf numFmtId="0" fontId="15" fillId="0" borderId="0"/>
    <xf numFmtId="0" fontId="2" fillId="0" borderId="0"/>
    <xf numFmtId="0" fontId="17" fillId="0" borderId="0" applyNumberFormat="0" applyFill="0" applyBorder="0" applyAlignment="0" applyProtection="0"/>
    <xf numFmtId="44" fontId="18" fillId="0" borderId="0" applyFont="0" applyFill="0" applyBorder="0" applyAlignment="0" applyProtection="0"/>
  </cellStyleXfs>
  <cellXfs count="348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164" fontId="4" fillId="3" borderId="4" xfId="0" applyNumberFormat="1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164" fontId="7" fillId="6" borderId="9" xfId="0" applyNumberFormat="1" applyFont="1" applyFill="1" applyBorder="1" applyAlignment="1">
      <alignment horizontal="center" vertical="center" wrapText="1"/>
    </xf>
    <xf numFmtId="1" fontId="4" fillId="0" borderId="12" xfId="0" applyNumberFormat="1" applyFont="1" applyBorder="1" applyAlignment="1">
      <alignment horizontal="center" vertical="center" wrapText="1"/>
    </xf>
    <xf numFmtId="14" fontId="4" fillId="0" borderId="12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64" fontId="4" fillId="3" borderId="0" xfId="0" applyNumberFormat="1" applyFont="1" applyFill="1" applyAlignment="1">
      <alignment horizontal="center" vertical="center" wrapText="1"/>
    </xf>
    <xf numFmtId="164" fontId="4" fillId="3" borderId="7" xfId="0" applyNumberFormat="1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165" fontId="4" fillId="3" borderId="16" xfId="0" applyNumberFormat="1" applyFont="1" applyFill="1" applyBorder="1" applyAlignment="1">
      <alignment horizontal="center" vertical="center" wrapText="1"/>
    </xf>
    <xf numFmtId="165" fontId="4" fillId="0" borderId="0" xfId="0" applyNumberFormat="1" applyFont="1" applyAlignment="1">
      <alignment horizontal="center" vertical="center"/>
    </xf>
    <xf numFmtId="165" fontId="4" fillId="3" borderId="12" xfId="0" applyNumberFormat="1" applyFont="1" applyFill="1" applyBorder="1" applyAlignment="1">
      <alignment horizontal="center" vertical="center" wrapText="1"/>
    </xf>
    <xf numFmtId="165" fontId="7" fillId="4" borderId="12" xfId="0" applyNumberFormat="1" applyFont="1" applyFill="1" applyBorder="1" applyAlignment="1">
      <alignment horizontal="center" vertical="center" wrapText="1"/>
    </xf>
    <xf numFmtId="0" fontId="7" fillId="11" borderId="14" xfId="0" applyFont="1" applyFill="1" applyBorder="1" applyAlignment="1">
      <alignment horizontal="center" vertical="center" wrapText="1"/>
    </xf>
    <xf numFmtId="165" fontId="7" fillId="11" borderId="12" xfId="0" applyNumberFormat="1" applyFont="1" applyFill="1" applyBorder="1" applyAlignment="1">
      <alignment horizontal="center" vertical="center" wrapText="1"/>
    </xf>
    <xf numFmtId="0" fontId="10" fillId="0" borderId="0" xfId="1" applyFont="1"/>
    <xf numFmtId="0" fontId="11" fillId="0" borderId="0" xfId="1" applyFont="1"/>
    <xf numFmtId="0" fontId="12" fillId="0" borderId="34" xfId="1" applyFont="1" applyBorder="1" applyAlignment="1">
      <alignment horizontal="center" vertical="center" wrapText="1"/>
    </xf>
    <xf numFmtId="0" fontId="3" fillId="0" borderId="35" xfId="1" applyBorder="1" applyAlignment="1">
      <alignment wrapText="1"/>
    </xf>
    <xf numFmtId="0" fontId="3" fillId="0" borderId="36" xfId="1" applyBorder="1" applyAlignment="1">
      <alignment wrapText="1"/>
    </xf>
    <xf numFmtId="0" fontId="3" fillId="0" borderId="37" xfId="1" applyBorder="1" applyAlignment="1">
      <alignment wrapText="1"/>
    </xf>
    <xf numFmtId="0" fontId="11" fillId="15" borderId="39" xfId="1" applyFont="1" applyFill="1" applyBorder="1" applyAlignment="1">
      <alignment horizontal="center" vertical="center"/>
    </xf>
    <xf numFmtId="0" fontId="3" fillId="0" borderId="34" xfId="1" applyBorder="1" applyAlignment="1">
      <alignment horizontal="center" vertical="center" wrapText="1"/>
    </xf>
    <xf numFmtId="0" fontId="3" fillId="0" borderId="34" xfId="1" applyBorder="1" applyAlignment="1">
      <alignment horizontal="center" wrapText="1"/>
    </xf>
    <xf numFmtId="0" fontId="3" fillId="16" borderId="34" xfId="1" applyFill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11" fillId="0" borderId="39" xfId="1" applyFont="1" applyBorder="1" applyAlignment="1">
      <alignment horizontal="center" vertical="center"/>
    </xf>
    <xf numFmtId="0" fontId="3" fillId="0" borderId="41" xfId="1" applyBorder="1" applyAlignment="1">
      <alignment wrapText="1"/>
    </xf>
    <xf numFmtId="0" fontId="11" fillId="15" borderId="42" xfId="1" applyFont="1" applyFill="1" applyBorder="1"/>
    <xf numFmtId="0" fontId="3" fillId="0" borderId="36" xfId="1" applyBorder="1" applyAlignment="1">
      <alignment horizontal="center" vertical="center" wrapText="1"/>
    </xf>
    <xf numFmtId="0" fontId="3" fillId="16" borderId="35" xfId="1" applyFill="1" applyBorder="1" applyAlignment="1">
      <alignment horizontal="center" vertical="center" wrapText="1"/>
    </xf>
    <xf numFmtId="0" fontId="3" fillId="0" borderId="45" xfId="1" applyBorder="1" applyAlignment="1">
      <alignment horizontal="center" vertical="center" wrapText="1"/>
    </xf>
    <xf numFmtId="0" fontId="3" fillId="16" borderId="45" xfId="1" applyFill="1" applyBorder="1" applyAlignment="1">
      <alignment horizontal="center" vertical="center" wrapText="1"/>
    </xf>
    <xf numFmtId="0" fontId="3" fillId="0" borderId="0" xfId="1" applyAlignment="1">
      <alignment wrapText="1"/>
    </xf>
    <xf numFmtId="0" fontId="11" fillId="0" borderId="0" xfId="1" applyFont="1" applyAlignment="1">
      <alignment horizontal="center"/>
    </xf>
    <xf numFmtId="0" fontId="11" fillId="15" borderId="39" xfId="1" applyFont="1" applyFill="1" applyBorder="1" applyAlignment="1">
      <alignment horizontal="center"/>
    </xf>
    <xf numFmtId="0" fontId="11" fillId="15" borderId="39" xfId="1" applyFont="1" applyFill="1" applyBorder="1" applyAlignment="1">
      <alignment vertical="center"/>
    </xf>
    <xf numFmtId="0" fontId="11" fillId="0" borderId="45" xfId="1" applyFont="1" applyBorder="1" applyAlignment="1">
      <alignment horizontal="center" vertical="center"/>
    </xf>
    <xf numFmtId="0" fontId="11" fillId="17" borderId="46" xfId="1" applyFont="1" applyFill="1" applyBorder="1" applyAlignment="1">
      <alignment horizontal="center" vertical="center"/>
    </xf>
    <xf numFmtId="0" fontId="3" fillId="0" borderId="39" xfId="1" applyBorder="1" applyAlignment="1">
      <alignment horizontal="center" vertical="center" wrapText="1"/>
    </xf>
    <xf numFmtId="165" fontId="11" fillId="0" borderId="42" xfId="1" applyNumberFormat="1" applyFont="1" applyBorder="1" applyAlignment="1">
      <alignment horizontal="center" vertical="center"/>
    </xf>
    <xf numFmtId="0" fontId="3" fillId="0" borderId="34" xfId="1" applyBorder="1" applyAlignment="1">
      <alignment vertical="center" wrapText="1"/>
    </xf>
    <xf numFmtId="0" fontId="3" fillId="13" borderId="34" xfId="1" applyFill="1" applyBorder="1" applyAlignment="1">
      <alignment horizontal="center" vertical="center" wrapText="1"/>
    </xf>
    <xf numFmtId="0" fontId="3" fillId="14" borderId="34" xfId="1" applyFill="1" applyBorder="1" applyAlignment="1">
      <alignment horizontal="center" vertical="center" wrapText="1"/>
    </xf>
    <xf numFmtId="0" fontId="11" fillId="14" borderId="46" xfId="1" applyFont="1" applyFill="1" applyBorder="1" applyAlignment="1">
      <alignment horizontal="center" vertical="center"/>
    </xf>
    <xf numFmtId="0" fontId="11" fillId="16" borderId="46" xfId="1" applyFont="1" applyFill="1" applyBorder="1" applyAlignment="1">
      <alignment horizontal="center" vertical="center"/>
    </xf>
    <xf numFmtId="0" fontId="12" fillId="0" borderId="47" xfId="1" applyFont="1" applyBorder="1" applyAlignment="1">
      <alignment horizontal="center" vertical="center" wrapText="1"/>
    </xf>
    <xf numFmtId="0" fontId="14" fillId="0" borderId="39" xfId="1" applyFont="1" applyBorder="1" applyAlignment="1">
      <alignment vertical="center" wrapText="1"/>
    </xf>
    <xf numFmtId="0" fontId="3" fillId="0" borderId="34" xfId="1" applyBorder="1" applyAlignment="1">
      <alignment wrapText="1"/>
    </xf>
    <xf numFmtId="0" fontId="3" fillId="13" borderId="47" xfId="1" applyFill="1" applyBorder="1" applyAlignment="1">
      <alignment wrapText="1"/>
    </xf>
    <xf numFmtId="0" fontId="3" fillId="0" borderId="39" xfId="1" applyBorder="1" applyAlignment="1">
      <alignment wrapText="1"/>
    </xf>
    <xf numFmtId="0" fontId="3" fillId="0" borderId="0" xfId="1"/>
    <xf numFmtId="0" fontId="3" fillId="0" borderId="36" xfId="1" applyBorder="1" applyAlignment="1">
      <alignment vertical="center" wrapText="1"/>
    </xf>
    <xf numFmtId="0" fontId="3" fillId="0" borderId="35" xfId="1" applyBorder="1" applyAlignment="1">
      <alignment horizontal="left" vertical="center" wrapText="1"/>
    </xf>
    <xf numFmtId="0" fontId="3" fillId="14" borderId="47" xfId="1" applyFill="1" applyBorder="1" applyAlignment="1">
      <alignment wrapText="1"/>
    </xf>
    <xf numFmtId="0" fontId="3" fillId="16" borderId="47" xfId="1" applyFill="1" applyBorder="1" applyAlignment="1">
      <alignment wrapText="1"/>
    </xf>
    <xf numFmtId="0" fontId="3" fillId="16" borderId="22" xfId="1" applyFill="1" applyBorder="1" applyAlignment="1">
      <alignment wrapText="1"/>
    </xf>
    <xf numFmtId="0" fontId="3" fillId="0" borderId="45" xfId="1" applyBorder="1" applyAlignment="1">
      <alignment wrapText="1"/>
    </xf>
    <xf numFmtId="0" fontId="3" fillId="16" borderId="48" xfId="1" applyFill="1" applyBorder="1" applyAlignment="1">
      <alignment wrapText="1"/>
    </xf>
    <xf numFmtId="0" fontId="12" fillId="0" borderId="35" xfId="1" applyFont="1" applyBorder="1" applyAlignment="1">
      <alignment horizontal="center" vertical="center" wrapText="1"/>
    </xf>
    <xf numFmtId="0" fontId="3" fillId="13" borderId="34" xfId="1" applyFill="1" applyBorder="1" applyAlignment="1">
      <alignment wrapText="1"/>
    </xf>
    <xf numFmtId="0" fontId="11" fillId="0" borderId="34" xfId="1" applyFont="1" applyBorder="1" applyAlignment="1">
      <alignment wrapText="1"/>
    </xf>
    <xf numFmtId="0" fontId="3" fillId="0" borderId="36" xfId="1" applyBorder="1" applyAlignment="1">
      <alignment horizontal="left" vertical="center"/>
    </xf>
    <xf numFmtId="0" fontId="3" fillId="0" borderId="37" xfId="1" applyBorder="1" applyAlignment="1">
      <alignment vertical="center" wrapText="1"/>
    </xf>
    <xf numFmtId="0" fontId="11" fillId="13" borderId="34" xfId="1" applyFont="1" applyFill="1" applyBorder="1" applyAlignment="1">
      <alignment vertical="center" wrapText="1"/>
    </xf>
    <xf numFmtId="0" fontId="11" fillId="0" borderId="34" xfId="1" applyFont="1" applyBorder="1" applyAlignment="1">
      <alignment vertical="center" wrapText="1"/>
    </xf>
    <xf numFmtId="0" fontId="11" fillId="0" borderId="0" xfId="1" applyFont="1" applyAlignment="1">
      <alignment vertical="center"/>
    </xf>
    <xf numFmtId="0" fontId="3" fillId="0" borderId="49" xfId="1" applyBorder="1" applyAlignment="1">
      <alignment wrapText="1"/>
    </xf>
    <xf numFmtId="0" fontId="11" fillId="13" borderId="34" xfId="1" applyFont="1" applyFill="1" applyBorder="1" applyAlignment="1">
      <alignment wrapText="1"/>
    </xf>
    <xf numFmtId="0" fontId="3" fillId="0" borderId="23" xfId="1" applyBorder="1" applyAlignment="1">
      <alignment wrapText="1"/>
    </xf>
    <xf numFmtId="0" fontId="11" fillId="14" borderId="34" xfId="1" applyFont="1" applyFill="1" applyBorder="1" applyAlignment="1">
      <alignment wrapText="1"/>
    </xf>
    <xf numFmtId="0" fontId="3" fillId="0" borderId="25" xfId="1" applyBorder="1" applyAlignment="1">
      <alignment wrapText="1"/>
    </xf>
    <xf numFmtId="0" fontId="11" fillId="16" borderId="34" xfId="1" applyFont="1" applyFill="1" applyBorder="1" applyAlignment="1">
      <alignment wrapText="1"/>
    </xf>
    <xf numFmtId="0" fontId="3" fillId="16" borderId="34" xfId="1" applyFill="1" applyBorder="1" applyAlignment="1">
      <alignment wrapText="1"/>
    </xf>
    <xf numFmtId="1" fontId="11" fillId="0" borderId="43" xfId="1" applyNumberFormat="1" applyFont="1" applyBorder="1"/>
    <xf numFmtId="0" fontId="3" fillId="18" borderId="0" xfId="1" applyFill="1" applyAlignment="1">
      <alignment horizontal="center" vertical="center"/>
    </xf>
    <xf numFmtId="0" fontId="3" fillId="0" borderId="0" xfId="1" applyAlignment="1">
      <alignment horizontal="center" vertical="center"/>
    </xf>
    <xf numFmtId="0" fontId="15" fillId="0" borderId="0" xfId="2"/>
    <xf numFmtId="0" fontId="15" fillId="19" borderId="0" xfId="2" applyFill="1"/>
    <xf numFmtId="0" fontId="6" fillId="20" borderId="47" xfId="2" applyFont="1" applyFill="1" applyBorder="1" applyAlignment="1">
      <alignment horizontal="center" vertical="center"/>
    </xf>
    <xf numFmtId="164" fontId="6" fillId="21" borderId="50" xfId="2" applyNumberFormat="1" applyFont="1" applyFill="1" applyBorder="1" applyAlignment="1">
      <alignment horizontal="center" vertical="center" wrapText="1"/>
    </xf>
    <xf numFmtId="0" fontId="6" fillId="20" borderId="49" xfId="2" applyFont="1" applyFill="1" applyBorder="1" applyAlignment="1">
      <alignment vertical="center"/>
    </xf>
    <xf numFmtId="166" fontId="4" fillId="22" borderId="45" xfId="2" applyNumberFormat="1" applyFont="1" applyFill="1" applyBorder="1" applyAlignment="1">
      <alignment horizontal="center" vertical="center"/>
    </xf>
    <xf numFmtId="0" fontId="6" fillId="0" borderId="49" xfId="2" applyFont="1" applyBorder="1" applyAlignment="1">
      <alignment horizontal="center" vertical="center"/>
    </xf>
    <xf numFmtId="0" fontId="15" fillId="20" borderId="45" xfId="2" applyFill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11" fillId="18" borderId="45" xfId="1" applyFont="1" applyFill="1" applyBorder="1" applyAlignment="1">
      <alignment horizontal="center" vertical="center"/>
    </xf>
    <xf numFmtId="0" fontId="15" fillId="0" borderId="45" xfId="1" applyFont="1" applyBorder="1" applyAlignment="1">
      <alignment horizontal="center" vertical="center" wrapText="1"/>
    </xf>
    <xf numFmtId="2" fontId="4" fillId="0" borderId="4" xfId="2" applyNumberFormat="1" applyFont="1" applyBorder="1" applyAlignment="1">
      <alignment horizontal="center" vertical="center" wrapText="1"/>
    </xf>
    <xf numFmtId="0" fontId="15" fillId="0" borderId="0" xfId="2" applyAlignment="1">
      <alignment horizontal="center"/>
    </xf>
    <xf numFmtId="0" fontId="11" fillId="0" borderId="0" xfId="1" applyFont="1" applyAlignment="1">
      <alignment horizontal="center" vertical="center" wrapText="1"/>
    </xf>
    <xf numFmtId="0" fontId="15" fillId="0" borderId="0" xfId="1" applyFont="1" applyAlignment="1">
      <alignment horizontal="center" vertical="center" wrapText="1"/>
    </xf>
    <xf numFmtId="0" fontId="15" fillId="20" borderId="45" xfId="2" applyFill="1" applyBorder="1"/>
    <xf numFmtId="0" fontId="15" fillId="20" borderId="0" xfId="2" applyFill="1" applyAlignment="1">
      <alignment horizontal="center"/>
    </xf>
    <xf numFmtId="2" fontId="15" fillId="20" borderId="0" xfId="2" applyNumberFormat="1" applyFill="1" applyAlignment="1">
      <alignment horizontal="center"/>
    </xf>
    <xf numFmtId="0" fontId="4" fillId="0" borderId="0" xfId="2" applyFont="1" applyAlignment="1">
      <alignment horizontal="center" vertical="center"/>
    </xf>
    <xf numFmtId="164" fontId="4" fillId="0" borderId="18" xfId="0" applyNumberFormat="1" applyFont="1" applyBorder="1" applyAlignment="1">
      <alignment horizontal="center" vertical="center" wrapText="1"/>
    </xf>
    <xf numFmtId="0" fontId="2" fillId="0" borderId="0" xfId="3" applyAlignment="1">
      <alignment horizontal="center" vertical="center" wrapText="1"/>
    </xf>
    <xf numFmtId="0" fontId="2" fillId="0" borderId="45" xfId="3" applyBorder="1" applyAlignment="1">
      <alignment horizontal="center" vertical="center" wrapText="1"/>
    </xf>
    <xf numFmtId="0" fontId="2" fillId="0" borderId="0" xfId="3" applyAlignment="1">
      <alignment horizontal="center" vertical="center"/>
    </xf>
    <xf numFmtId="0" fontId="2" fillId="23" borderId="54" xfId="3" applyFill="1" applyBorder="1"/>
    <xf numFmtId="0" fontId="2" fillId="23" borderId="55" xfId="3" applyFill="1" applyBorder="1"/>
    <xf numFmtId="0" fontId="2" fillId="23" borderId="55" xfId="3" applyFill="1" applyBorder="1" applyAlignment="1">
      <alignment horizontal="center"/>
    </xf>
    <xf numFmtId="0" fontId="2" fillId="23" borderId="56" xfId="3" applyFill="1" applyBorder="1" applyAlignment="1">
      <alignment horizontal="center"/>
    </xf>
    <xf numFmtId="0" fontId="2" fillId="0" borderId="0" xfId="3" quotePrefix="1" applyAlignment="1">
      <alignment horizontal="center" vertical="center" wrapText="1"/>
    </xf>
    <xf numFmtId="0" fontId="2" fillId="23" borderId="54" xfId="3" applyFill="1" applyBorder="1" applyAlignment="1">
      <alignment horizontal="center"/>
    </xf>
    <xf numFmtId="0" fontId="2" fillId="0" borderId="0" xfId="3"/>
    <xf numFmtId="0" fontId="2" fillId="23" borderId="57" xfId="3" applyFill="1" applyBorder="1"/>
    <xf numFmtId="0" fontId="2" fillId="23" borderId="58" xfId="3" applyFill="1" applyBorder="1"/>
    <xf numFmtId="0" fontId="2" fillId="23" borderId="58" xfId="3" applyFill="1" applyBorder="1" applyAlignment="1">
      <alignment horizontal="center"/>
    </xf>
    <xf numFmtId="0" fontId="2" fillId="23" borderId="59" xfId="3" applyFill="1" applyBorder="1" applyAlignment="1">
      <alignment horizontal="center"/>
    </xf>
    <xf numFmtId="0" fontId="2" fillId="23" borderId="57" xfId="3" applyFill="1" applyBorder="1" applyAlignment="1">
      <alignment horizontal="center"/>
    </xf>
    <xf numFmtId="0" fontId="2" fillId="23" borderId="60" xfId="3" applyFill="1" applyBorder="1"/>
    <xf numFmtId="0" fontId="2" fillId="23" borderId="61" xfId="3" applyFill="1" applyBorder="1"/>
    <xf numFmtId="0" fontId="2" fillId="23" borderId="61" xfId="3" applyFill="1" applyBorder="1" applyAlignment="1">
      <alignment horizontal="center"/>
    </xf>
    <xf numFmtId="0" fontId="2" fillId="23" borderId="62" xfId="3" applyFill="1" applyBorder="1" applyAlignment="1">
      <alignment horizontal="center"/>
    </xf>
    <xf numFmtId="0" fontId="2" fillId="23" borderId="60" xfId="3" applyFill="1" applyBorder="1" applyAlignment="1">
      <alignment horizontal="center"/>
    </xf>
    <xf numFmtId="0" fontId="2" fillId="24" borderId="54" xfId="3" applyFill="1" applyBorder="1"/>
    <xf numFmtId="0" fontId="2" fillId="24" borderId="55" xfId="3" applyFill="1" applyBorder="1"/>
    <xf numFmtId="0" fontId="2" fillId="24" borderId="55" xfId="3" applyFill="1" applyBorder="1" applyAlignment="1">
      <alignment horizontal="center"/>
    </xf>
    <xf numFmtId="0" fontId="2" fillId="24" borderId="56" xfId="3" applyFill="1" applyBorder="1" applyAlignment="1">
      <alignment horizontal="center"/>
    </xf>
    <xf numFmtId="0" fontId="2" fillId="24" borderId="54" xfId="3" applyFill="1" applyBorder="1" applyAlignment="1">
      <alignment horizontal="center"/>
    </xf>
    <xf numFmtId="0" fontId="2" fillId="24" borderId="60" xfId="3" applyFill="1" applyBorder="1"/>
    <xf numFmtId="0" fontId="2" fillId="24" borderId="61" xfId="3" applyFill="1" applyBorder="1"/>
    <xf numFmtId="0" fontId="2" fillId="24" borderId="61" xfId="3" applyFill="1" applyBorder="1" applyAlignment="1">
      <alignment horizontal="center"/>
    </xf>
    <xf numFmtId="0" fontId="2" fillId="24" borderId="62" xfId="3" applyFill="1" applyBorder="1" applyAlignment="1">
      <alignment horizontal="center"/>
    </xf>
    <xf numFmtId="0" fontId="2" fillId="24" borderId="60" xfId="3" applyFill="1" applyBorder="1" applyAlignment="1">
      <alignment horizontal="center"/>
    </xf>
    <xf numFmtId="0" fontId="2" fillId="25" borderId="54" xfId="3" applyFill="1" applyBorder="1"/>
    <xf numFmtId="0" fontId="2" fillId="25" borderId="55" xfId="3" applyFill="1" applyBorder="1"/>
    <xf numFmtId="0" fontId="2" fillId="25" borderId="55" xfId="3" applyFill="1" applyBorder="1" applyAlignment="1">
      <alignment horizontal="center"/>
    </xf>
    <xf numFmtId="0" fontId="2" fillId="25" borderId="56" xfId="3" applyFill="1" applyBorder="1" applyAlignment="1">
      <alignment horizontal="center"/>
    </xf>
    <xf numFmtId="0" fontId="2" fillId="25" borderId="54" xfId="3" applyFill="1" applyBorder="1" applyAlignment="1">
      <alignment horizontal="center"/>
    </xf>
    <xf numFmtId="0" fontId="2" fillId="25" borderId="57" xfId="3" applyFill="1" applyBorder="1"/>
    <xf numFmtId="0" fontId="2" fillId="25" borderId="58" xfId="3" applyFill="1" applyBorder="1"/>
    <xf numFmtId="0" fontId="2" fillId="25" borderId="58" xfId="3" applyFill="1" applyBorder="1" applyAlignment="1">
      <alignment horizontal="center"/>
    </xf>
    <xf numFmtId="0" fontId="2" fillId="25" borderId="59" xfId="3" applyFill="1" applyBorder="1" applyAlignment="1">
      <alignment horizontal="center"/>
    </xf>
    <xf numFmtId="0" fontId="2" fillId="25" borderId="57" xfId="3" applyFill="1" applyBorder="1" applyAlignment="1">
      <alignment horizontal="center"/>
    </xf>
    <xf numFmtId="0" fontId="2" fillId="25" borderId="60" xfId="3" applyFill="1" applyBorder="1"/>
    <xf numFmtId="0" fontId="2" fillId="25" borderId="61" xfId="3" applyFill="1" applyBorder="1"/>
    <xf numFmtId="0" fontId="2" fillId="25" borderId="61" xfId="3" applyFill="1" applyBorder="1" applyAlignment="1">
      <alignment horizontal="center"/>
    </xf>
    <xf numFmtId="0" fontId="2" fillId="25" borderId="62" xfId="3" applyFill="1" applyBorder="1" applyAlignment="1">
      <alignment horizontal="center"/>
    </xf>
    <xf numFmtId="0" fontId="2" fillId="25" borderId="60" xfId="3" applyFill="1" applyBorder="1" applyAlignment="1">
      <alignment horizontal="center"/>
    </xf>
    <xf numFmtId="0" fontId="2" fillId="26" borderId="54" xfId="3" applyFill="1" applyBorder="1"/>
    <xf numFmtId="0" fontId="2" fillId="26" borderId="55" xfId="3" applyFill="1" applyBorder="1"/>
    <xf numFmtId="0" fontId="2" fillId="26" borderId="55" xfId="3" applyFill="1" applyBorder="1" applyAlignment="1">
      <alignment horizontal="center"/>
    </xf>
    <xf numFmtId="0" fontId="2" fillId="26" borderId="56" xfId="3" applyFill="1" applyBorder="1" applyAlignment="1">
      <alignment horizontal="center"/>
    </xf>
    <xf numFmtId="0" fontId="2" fillId="27" borderId="54" xfId="3" applyFill="1" applyBorder="1" applyAlignment="1">
      <alignment horizontal="center"/>
    </xf>
    <xf numFmtId="0" fontId="2" fillId="27" borderId="55" xfId="3" applyFill="1" applyBorder="1" applyAlignment="1">
      <alignment horizontal="center"/>
    </xf>
    <xf numFmtId="0" fontId="2" fillId="27" borderId="56" xfId="3" applyFill="1" applyBorder="1" applyAlignment="1">
      <alignment horizontal="center"/>
    </xf>
    <xf numFmtId="0" fontId="2" fillId="26" borderId="57" xfId="3" applyFill="1" applyBorder="1"/>
    <xf numFmtId="0" fontId="2" fillId="26" borderId="58" xfId="3" applyFill="1" applyBorder="1"/>
    <xf numFmtId="0" fontId="2" fillId="26" borderId="58" xfId="3" applyFill="1" applyBorder="1" applyAlignment="1">
      <alignment horizontal="center"/>
    </xf>
    <xf numFmtId="0" fontId="2" fillId="26" borderId="59" xfId="3" applyFill="1" applyBorder="1" applyAlignment="1">
      <alignment horizontal="center"/>
    </xf>
    <xf numFmtId="0" fontId="2" fillId="27" borderId="57" xfId="3" applyFill="1" applyBorder="1" applyAlignment="1">
      <alignment horizontal="center"/>
    </xf>
    <xf numFmtId="0" fontId="2" fillId="27" borderId="58" xfId="3" applyFill="1" applyBorder="1" applyAlignment="1">
      <alignment horizontal="center"/>
    </xf>
    <xf numFmtId="0" fontId="2" fillId="27" borderId="59" xfId="3" applyFill="1" applyBorder="1" applyAlignment="1">
      <alignment horizontal="center"/>
    </xf>
    <xf numFmtId="0" fontId="2" fillId="26" borderId="60" xfId="3" applyFill="1" applyBorder="1"/>
    <xf numFmtId="0" fontId="2" fillId="26" borderId="61" xfId="3" applyFill="1" applyBorder="1"/>
    <xf numFmtId="0" fontId="2" fillId="26" borderId="61" xfId="3" applyFill="1" applyBorder="1" applyAlignment="1">
      <alignment horizontal="center"/>
    </xf>
    <xf numFmtId="0" fontId="2" fillId="26" borderId="62" xfId="3" applyFill="1" applyBorder="1" applyAlignment="1">
      <alignment horizontal="center"/>
    </xf>
    <xf numFmtId="0" fontId="2" fillId="27" borderId="60" xfId="3" applyFill="1" applyBorder="1" applyAlignment="1">
      <alignment horizontal="center"/>
    </xf>
    <xf numFmtId="0" fontId="2" fillId="27" borderId="61" xfId="3" applyFill="1" applyBorder="1" applyAlignment="1">
      <alignment horizontal="center"/>
    </xf>
    <xf numFmtId="0" fontId="2" fillId="27" borderId="62" xfId="3" applyFill="1" applyBorder="1" applyAlignment="1">
      <alignment horizontal="center"/>
    </xf>
    <xf numFmtId="0" fontId="2" fillId="28" borderId="54" xfId="3" applyFill="1" applyBorder="1"/>
    <xf numFmtId="0" fontId="2" fillId="28" borderId="55" xfId="3" applyFill="1" applyBorder="1"/>
    <xf numFmtId="0" fontId="2" fillId="28" borderId="55" xfId="3" applyFill="1" applyBorder="1" applyAlignment="1">
      <alignment horizontal="center"/>
    </xf>
    <xf numFmtId="0" fontId="2" fillId="28" borderId="56" xfId="3" applyFill="1" applyBorder="1" applyAlignment="1">
      <alignment horizontal="center"/>
    </xf>
    <xf numFmtId="0" fontId="2" fillId="28" borderId="54" xfId="3" applyFill="1" applyBorder="1" applyAlignment="1">
      <alignment horizontal="center"/>
    </xf>
    <xf numFmtId="0" fontId="2" fillId="28" borderId="57" xfId="3" applyFill="1" applyBorder="1"/>
    <xf numFmtId="0" fontId="2" fillId="28" borderId="58" xfId="3" applyFill="1" applyBorder="1"/>
    <xf numFmtId="0" fontId="2" fillId="28" borderId="58" xfId="3" applyFill="1" applyBorder="1" applyAlignment="1">
      <alignment horizontal="center"/>
    </xf>
    <xf numFmtId="0" fontId="2" fillId="28" borderId="59" xfId="3" applyFill="1" applyBorder="1" applyAlignment="1">
      <alignment horizontal="center"/>
    </xf>
    <xf numFmtId="0" fontId="2" fillId="28" borderId="57" xfId="3" applyFill="1" applyBorder="1" applyAlignment="1">
      <alignment horizontal="center"/>
    </xf>
    <xf numFmtId="0" fontId="2" fillId="28" borderId="60" xfId="3" applyFill="1" applyBorder="1"/>
    <xf numFmtId="0" fontId="2" fillId="28" borderId="61" xfId="3" applyFill="1" applyBorder="1"/>
    <xf numFmtId="0" fontId="2" fillId="28" borderId="61" xfId="3" applyFill="1" applyBorder="1" applyAlignment="1">
      <alignment horizontal="center"/>
    </xf>
    <xf numFmtId="0" fontId="2" fillId="28" borderId="62" xfId="3" applyFill="1" applyBorder="1" applyAlignment="1">
      <alignment horizontal="center"/>
    </xf>
    <xf numFmtId="0" fontId="2" fillId="28" borderId="60" xfId="3" applyFill="1" applyBorder="1" applyAlignment="1">
      <alignment horizontal="center"/>
    </xf>
    <xf numFmtId="0" fontId="11" fillId="18" borderId="38" xfId="3" applyFont="1" applyFill="1" applyBorder="1" applyAlignment="1">
      <alignment horizontal="center" vertical="center"/>
    </xf>
    <xf numFmtId="0" fontId="11" fillId="18" borderId="39" xfId="3" applyFont="1" applyFill="1" applyBorder="1" applyAlignment="1">
      <alignment horizontal="center" vertical="center"/>
    </xf>
    <xf numFmtId="0" fontId="2" fillId="18" borderId="45" xfId="3" applyFill="1" applyBorder="1" applyAlignment="1">
      <alignment horizontal="center" vertical="center"/>
    </xf>
    <xf numFmtId="0" fontId="2" fillId="18" borderId="45" xfId="3" applyFill="1" applyBorder="1" applyAlignment="1">
      <alignment horizontal="center"/>
    </xf>
    <xf numFmtId="1" fontId="2" fillId="0" borderId="45" xfId="3" applyNumberFormat="1" applyBorder="1"/>
    <xf numFmtId="0" fontId="4" fillId="0" borderId="12" xfId="3" applyFont="1" applyBorder="1" applyAlignment="1">
      <alignment horizontal="center" vertical="center" wrapText="1"/>
    </xf>
    <xf numFmtId="0" fontId="11" fillId="0" borderId="46" xfId="3" applyFont="1" applyBorder="1" applyAlignment="1">
      <alignment horizontal="center" vertical="center"/>
    </xf>
    <xf numFmtId="165" fontId="2" fillId="0" borderId="45" xfId="3" applyNumberFormat="1" applyBorder="1" applyAlignment="1">
      <alignment horizontal="center" vertical="center"/>
    </xf>
    <xf numFmtId="165" fontId="2" fillId="0" borderId="0" xfId="3" applyNumberFormat="1"/>
    <xf numFmtId="0" fontId="7" fillId="4" borderId="17" xfId="0" applyFont="1" applyFill="1" applyBorder="1" applyAlignment="1">
      <alignment horizontal="center" vertical="center" wrapText="1"/>
    </xf>
    <xf numFmtId="165" fontId="7" fillId="4" borderId="63" xfId="0" applyNumberFormat="1" applyFont="1" applyFill="1" applyBorder="1" applyAlignment="1">
      <alignment vertical="center" wrapText="1"/>
    </xf>
    <xf numFmtId="165" fontId="7" fillId="4" borderId="66" xfId="0" applyNumberFormat="1" applyFont="1" applyFill="1" applyBorder="1" applyAlignment="1">
      <alignment horizontal="center" vertical="center" wrapText="1"/>
    </xf>
    <xf numFmtId="165" fontId="7" fillId="4" borderId="67" xfId="0" applyNumberFormat="1" applyFont="1" applyFill="1" applyBorder="1" applyAlignment="1">
      <alignment vertical="center" wrapText="1"/>
    </xf>
    <xf numFmtId="164" fontId="4" fillId="0" borderId="7" xfId="0" applyNumberFormat="1" applyFont="1" applyBorder="1" applyAlignment="1">
      <alignment horizontal="center" vertical="center" wrapText="1"/>
    </xf>
    <xf numFmtId="49" fontId="5" fillId="3" borderId="7" xfId="0" applyNumberFormat="1" applyFont="1" applyFill="1" applyBorder="1" applyAlignment="1">
      <alignment horizontal="center" vertical="center" wrapText="1"/>
    </xf>
    <xf numFmtId="164" fontId="4" fillId="3" borderId="72" xfId="0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4" fillId="3" borderId="16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1" fillId="0" borderId="0" xfId="3" applyFont="1" applyAlignment="1">
      <alignment horizontal="center" vertical="center"/>
    </xf>
    <xf numFmtId="165" fontId="7" fillId="11" borderId="17" xfId="0" applyNumberFormat="1" applyFont="1" applyFill="1" applyBorder="1" applyAlignment="1">
      <alignment horizontal="center" vertical="center" wrapText="1"/>
    </xf>
    <xf numFmtId="165" fontId="6" fillId="12" borderId="16" xfId="0" applyNumberFormat="1" applyFont="1" applyFill="1" applyBorder="1" applyAlignment="1">
      <alignment horizontal="center" vertical="center"/>
    </xf>
    <xf numFmtId="1" fontId="4" fillId="29" borderId="12" xfId="0" applyNumberFormat="1" applyFont="1" applyFill="1" applyBorder="1" applyAlignment="1">
      <alignment horizontal="center" vertical="center" wrapText="1"/>
    </xf>
    <xf numFmtId="14" fontId="4" fillId="29" borderId="12" xfId="0" applyNumberFormat="1" applyFont="1" applyFill="1" applyBorder="1" applyAlignment="1">
      <alignment horizontal="center" vertical="center" wrapText="1"/>
    </xf>
    <xf numFmtId="0" fontId="4" fillId="29" borderId="12" xfId="0" applyFont="1" applyFill="1" applyBorder="1" applyAlignment="1">
      <alignment horizontal="center" vertical="center" wrapText="1"/>
    </xf>
    <xf numFmtId="1" fontId="4" fillId="29" borderId="51" xfId="0" quotePrefix="1" applyNumberFormat="1" applyFont="1" applyFill="1" applyBorder="1" applyAlignment="1">
      <alignment horizontal="center" vertical="center" wrapText="1"/>
    </xf>
    <xf numFmtId="1" fontId="4" fillId="29" borderId="53" xfId="0" quotePrefix="1" applyNumberFormat="1" applyFont="1" applyFill="1" applyBorder="1" applyAlignment="1">
      <alignment horizontal="center" vertical="center" wrapText="1"/>
    </xf>
    <xf numFmtId="0" fontId="4" fillId="0" borderId="83" xfId="0" applyFont="1" applyBorder="1" applyAlignment="1">
      <alignment horizontal="center" vertical="center" wrapText="1"/>
    </xf>
    <xf numFmtId="0" fontId="4" fillId="0" borderId="84" xfId="0" applyFont="1" applyBorder="1" applyAlignment="1">
      <alignment horizontal="center" vertical="center" wrapText="1"/>
    </xf>
    <xf numFmtId="1" fontId="4" fillId="0" borderId="51" xfId="0" quotePrefix="1" applyNumberFormat="1" applyFont="1" applyBorder="1" applyAlignment="1">
      <alignment horizontal="center" vertical="center" wrapText="1"/>
    </xf>
    <xf numFmtId="1" fontId="4" fillId="0" borderId="53" xfId="0" quotePrefix="1" applyNumberFormat="1" applyFont="1" applyBorder="1" applyAlignment="1">
      <alignment horizontal="center" vertical="center" wrapText="1"/>
    </xf>
    <xf numFmtId="165" fontId="7" fillId="4" borderId="76" xfId="0" applyNumberFormat="1" applyFont="1" applyFill="1" applyBorder="1" applyAlignment="1">
      <alignment horizontal="center" vertical="center" wrapText="1"/>
    </xf>
    <xf numFmtId="165" fontId="7" fillId="4" borderId="77" xfId="0" applyNumberFormat="1" applyFont="1" applyFill="1" applyBorder="1" applyAlignment="1">
      <alignment horizontal="center" vertical="center" wrapText="1"/>
    </xf>
    <xf numFmtId="0" fontId="4" fillId="29" borderId="83" xfId="0" applyFont="1" applyFill="1" applyBorder="1" applyAlignment="1">
      <alignment horizontal="center" vertical="center" wrapText="1"/>
    </xf>
    <xf numFmtId="0" fontId="4" fillId="29" borderId="84" xfId="0" applyFont="1" applyFill="1" applyBorder="1" applyAlignment="1">
      <alignment horizontal="center" vertical="center" wrapText="1"/>
    </xf>
    <xf numFmtId="0" fontId="7" fillId="11" borderId="7" xfId="0" applyFont="1" applyFill="1" applyBorder="1" applyAlignment="1">
      <alignment horizontal="center" vertical="center" wrapText="1"/>
    </xf>
    <xf numFmtId="0" fontId="6" fillId="12" borderId="4" xfId="0" applyFont="1" applyFill="1" applyBorder="1"/>
    <xf numFmtId="0" fontId="8" fillId="9" borderId="0" xfId="0" applyFont="1" applyFill="1" applyAlignment="1">
      <alignment horizontal="center" vertical="center" wrapText="1"/>
    </xf>
    <xf numFmtId="0" fontId="8" fillId="9" borderId="7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73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7" fillId="4" borderId="73" xfId="0" applyFont="1" applyFill="1" applyBorder="1" applyAlignment="1">
      <alignment horizontal="center" vertical="center" wrapText="1"/>
    </xf>
    <xf numFmtId="0" fontId="7" fillId="7" borderId="0" xfId="0" applyFont="1" applyFill="1" applyAlignment="1">
      <alignment horizontal="center" vertical="center" wrapText="1"/>
    </xf>
    <xf numFmtId="0" fontId="7" fillId="7" borderId="73" xfId="0" applyFont="1" applyFill="1" applyBorder="1" applyAlignment="1">
      <alignment horizontal="center" vertical="center" wrapText="1"/>
    </xf>
    <xf numFmtId="165" fontId="7" fillId="11" borderId="17" xfId="0" applyNumberFormat="1" applyFont="1" applyFill="1" applyBorder="1" applyAlignment="1">
      <alignment horizontal="center" vertical="center" wrapText="1"/>
    </xf>
    <xf numFmtId="165" fontId="6" fillId="12" borderId="16" xfId="0" applyNumberFormat="1" applyFont="1" applyFill="1" applyBorder="1" applyAlignment="1">
      <alignment horizontal="center" vertical="center"/>
    </xf>
    <xf numFmtId="0" fontId="4" fillId="29" borderId="10" xfId="0" applyFont="1" applyFill="1" applyBorder="1" applyAlignment="1">
      <alignment horizontal="center" vertical="center" wrapText="1"/>
    </xf>
    <xf numFmtId="0" fontId="6" fillId="29" borderId="11" xfId="0" applyFont="1" applyFill="1" applyBorder="1"/>
    <xf numFmtId="1" fontId="4" fillId="29" borderId="53" xfId="0" applyNumberFormat="1" applyFont="1" applyFill="1" applyBorder="1" applyAlignment="1">
      <alignment horizontal="center" vertical="center" wrapText="1"/>
    </xf>
    <xf numFmtId="164" fontId="8" fillId="9" borderId="7" xfId="0" applyNumberFormat="1" applyFont="1" applyFill="1" applyBorder="1" applyAlignment="1">
      <alignment horizontal="center" vertical="center" wrapText="1"/>
    </xf>
    <xf numFmtId="0" fontId="6" fillId="10" borderId="4" xfId="0" applyFont="1" applyFill="1" applyBorder="1"/>
    <xf numFmtId="0" fontId="8" fillId="11" borderId="1" xfId="0" applyFont="1" applyFill="1" applyBorder="1" applyAlignment="1">
      <alignment horizontal="center" vertical="center" wrapText="1"/>
    </xf>
    <xf numFmtId="0" fontId="6" fillId="12" borderId="1" xfId="0" applyFont="1" applyFill="1" applyBorder="1"/>
    <xf numFmtId="0" fontId="7" fillId="9" borderId="0" xfId="0" applyFont="1" applyFill="1" applyAlignment="1">
      <alignment horizontal="center" vertical="center" wrapText="1"/>
    </xf>
    <xf numFmtId="0" fontId="6" fillId="10" borderId="7" xfId="0" applyFont="1" applyFill="1" applyBorder="1"/>
    <xf numFmtId="0" fontId="6" fillId="10" borderId="1" xfId="0" applyFont="1" applyFill="1" applyBorder="1"/>
    <xf numFmtId="0" fontId="9" fillId="9" borderId="0" xfId="0" applyFont="1" applyFill="1" applyAlignment="1">
      <alignment horizontal="center" vertical="center" wrapText="1"/>
    </xf>
    <xf numFmtId="0" fontId="9" fillId="9" borderId="73" xfId="0" applyFont="1" applyFill="1" applyBorder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0" fontId="6" fillId="0" borderId="0" xfId="0" applyFont="1"/>
    <xf numFmtId="0" fontId="6" fillId="0" borderId="20" xfId="0" applyFont="1" applyBorder="1"/>
    <xf numFmtId="0" fontId="6" fillId="0" borderId="21" xfId="0" applyFont="1" applyBorder="1"/>
    <xf numFmtId="0" fontId="7" fillId="4" borderId="7" xfId="0" applyFont="1" applyFill="1" applyBorder="1" applyAlignment="1">
      <alignment horizontal="center" vertical="center" wrapText="1"/>
    </xf>
    <xf numFmtId="0" fontId="6" fillId="0" borderId="4" xfId="0" applyFont="1" applyBorder="1"/>
    <xf numFmtId="0" fontId="4" fillId="0" borderId="0" xfId="0" applyFont="1" applyAlignment="1">
      <alignment horizontal="center" vertical="center" wrapText="1"/>
    </xf>
    <xf numFmtId="0" fontId="6" fillId="0" borderId="13" xfId="0" applyFont="1" applyBorder="1"/>
    <xf numFmtId="0" fontId="6" fillId="0" borderId="15" xfId="0" applyFont="1" applyBorder="1"/>
    <xf numFmtId="0" fontId="6" fillId="0" borderId="1" xfId="0" applyFont="1" applyBorder="1"/>
    <xf numFmtId="0" fontId="7" fillId="4" borderId="64" xfId="0" applyFont="1" applyFill="1" applyBorder="1" applyAlignment="1">
      <alignment horizontal="center" vertical="center" wrapText="1"/>
    </xf>
    <xf numFmtId="0" fontId="6" fillId="0" borderId="65" xfId="0" applyFont="1" applyBorder="1"/>
    <xf numFmtId="0" fontId="6" fillId="0" borderId="18" xfId="0" applyFont="1" applyBorder="1"/>
    <xf numFmtId="0" fontId="6" fillId="0" borderId="19" xfId="0" applyFont="1" applyBorder="1"/>
    <xf numFmtId="165" fontId="7" fillId="4" borderId="17" xfId="0" applyNumberFormat="1" applyFont="1" applyFill="1" applyBorder="1" applyAlignment="1">
      <alignment horizontal="center" vertical="center" wrapText="1"/>
    </xf>
    <xf numFmtId="165" fontId="6" fillId="0" borderId="16" xfId="0" applyNumberFormat="1" applyFont="1" applyBorder="1" applyAlignment="1">
      <alignment horizontal="center" vertical="center"/>
    </xf>
    <xf numFmtId="0" fontId="4" fillId="8" borderId="26" xfId="0" applyFont="1" applyFill="1" applyBorder="1" applyAlignment="1">
      <alignment horizontal="center" vertical="center" wrapText="1"/>
    </xf>
    <xf numFmtId="0" fontId="0" fillId="8" borderId="27" xfId="0" applyFill="1" applyBorder="1"/>
    <xf numFmtId="0" fontId="0" fillId="8" borderId="28" xfId="0" applyFill="1" applyBorder="1"/>
    <xf numFmtId="0" fontId="0" fillId="8" borderId="29" xfId="0" applyFill="1" applyBorder="1"/>
    <xf numFmtId="0" fontId="0" fillId="8" borderId="0" xfId="0" applyFill="1"/>
    <xf numFmtId="0" fontId="0" fillId="8" borderId="30" xfId="0" applyFill="1" applyBorder="1"/>
    <xf numFmtId="0" fontId="0" fillId="8" borderId="31" xfId="0" applyFill="1" applyBorder="1"/>
    <xf numFmtId="0" fontId="0" fillId="8" borderId="32" xfId="0" applyFill="1" applyBorder="1"/>
    <xf numFmtId="0" fontId="0" fillId="8" borderId="33" xfId="0" applyFill="1" applyBorder="1"/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/>
    <xf numFmtId="0" fontId="6" fillId="0" borderId="3" xfId="0" applyFont="1" applyBorder="1"/>
    <xf numFmtId="0" fontId="7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0" xfId="0" applyFont="1" applyFill="1" applyAlignment="1">
      <alignment horizontal="center" vertical="center" wrapText="1"/>
    </xf>
    <xf numFmtId="0" fontId="6" fillId="0" borderId="7" xfId="0" applyFont="1" applyBorder="1"/>
    <xf numFmtId="0" fontId="7" fillId="6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4" fontId="5" fillId="2" borderId="5" xfId="0" applyNumberFormat="1" applyFont="1" applyFill="1" applyBorder="1" applyAlignment="1">
      <alignment horizontal="center" vertical="center" wrapText="1"/>
    </xf>
    <xf numFmtId="49" fontId="4" fillId="4" borderId="1" xfId="0" quotePrefix="1" applyNumberFormat="1" applyFont="1" applyFill="1" applyBorder="1" applyAlignment="1">
      <alignment horizontal="center" vertical="center" wrapText="1"/>
    </xf>
    <xf numFmtId="164" fontId="7" fillId="6" borderId="7" xfId="0" applyNumberFormat="1" applyFont="1" applyFill="1" applyBorder="1" applyAlignment="1">
      <alignment horizontal="center" vertical="center" wrapText="1"/>
    </xf>
    <xf numFmtId="0" fontId="17" fillId="4" borderId="1" xfId="4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6" fillId="0" borderId="5" xfId="0" applyFont="1" applyBorder="1"/>
    <xf numFmtId="0" fontId="7" fillId="7" borderId="70" xfId="0" applyFont="1" applyFill="1" applyBorder="1" applyAlignment="1">
      <alignment horizontal="center" vertical="center" wrapText="1"/>
    </xf>
    <xf numFmtId="0" fontId="6" fillId="0" borderId="68" xfId="0" applyFont="1" applyBorder="1"/>
    <xf numFmtId="0" fontId="7" fillId="7" borderId="71" xfId="0" applyFont="1" applyFill="1" applyBorder="1" applyAlignment="1">
      <alignment horizontal="center" vertical="center" wrapText="1"/>
    </xf>
    <xf numFmtId="0" fontId="6" fillId="0" borderId="69" xfId="0" applyFont="1" applyBorder="1"/>
    <xf numFmtId="0" fontId="7" fillId="7" borderId="78" xfId="0" applyFont="1" applyFill="1" applyBorder="1" applyAlignment="1">
      <alignment horizontal="center" vertical="center" wrapText="1"/>
    </xf>
    <xf numFmtId="0" fontId="7" fillId="7" borderId="67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82" xfId="0" applyFont="1" applyFill="1" applyBorder="1" applyAlignment="1">
      <alignment horizontal="center" vertical="center" wrapText="1"/>
    </xf>
    <xf numFmtId="164" fontId="8" fillId="7" borderId="7" xfId="0" applyNumberFormat="1" applyFont="1" applyFill="1" applyBorder="1" applyAlignment="1">
      <alignment horizontal="center" vertical="center" wrapText="1"/>
    </xf>
    <xf numFmtId="0" fontId="7" fillId="7" borderId="79" xfId="0" applyFont="1" applyFill="1" applyBorder="1" applyAlignment="1">
      <alignment horizontal="center" vertical="center" wrapText="1"/>
    </xf>
    <xf numFmtId="0" fontId="7" fillId="7" borderId="80" xfId="0" applyFont="1" applyFill="1" applyBorder="1" applyAlignment="1">
      <alignment horizontal="center" vertical="center" wrapText="1"/>
    </xf>
    <xf numFmtId="0" fontId="7" fillId="7" borderId="81" xfId="0" applyFont="1" applyFill="1" applyBorder="1" applyAlignment="1">
      <alignment horizontal="center" vertical="center" wrapText="1"/>
    </xf>
    <xf numFmtId="0" fontId="4" fillId="29" borderId="85" xfId="0" applyFont="1" applyFill="1" applyBorder="1" applyAlignment="1">
      <alignment horizontal="center" vertical="center" wrapText="1"/>
    </xf>
    <xf numFmtId="0" fontId="4" fillId="29" borderId="86" xfId="0" applyFont="1" applyFill="1" applyBorder="1" applyAlignment="1">
      <alignment horizontal="center" vertical="center" wrapText="1"/>
    </xf>
    <xf numFmtId="1" fontId="4" fillId="29" borderId="74" xfId="0" quotePrefix="1" applyNumberFormat="1" applyFont="1" applyFill="1" applyBorder="1" applyAlignment="1">
      <alignment horizontal="center" vertical="center" wrapText="1"/>
    </xf>
    <xf numFmtId="1" fontId="4" fillId="29" borderId="75" xfId="0" quotePrefix="1" applyNumberFormat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0" borderId="11" xfId="0" applyFont="1" applyBorder="1"/>
    <xf numFmtId="1" fontId="4" fillId="0" borderId="53" xfId="0" applyNumberFormat="1" applyFont="1" applyBorder="1" applyAlignment="1">
      <alignment horizontal="center" vertical="center" wrapText="1"/>
    </xf>
    <xf numFmtId="0" fontId="4" fillId="10" borderId="7" xfId="0" applyFont="1" applyFill="1" applyBorder="1"/>
    <xf numFmtId="0" fontId="4" fillId="10" borderId="1" xfId="0" applyFont="1" applyFill="1" applyBorder="1"/>
    <xf numFmtId="0" fontId="4" fillId="10" borderId="4" xfId="0" applyFont="1" applyFill="1" applyBorder="1"/>
    <xf numFmtId="0" fontId="4" fillId="0" borderId="45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6" fillId="0" borderId="24" xfId="0" applyFont="1" applyBorder="1"/>
    <xf numFmtId="0" fontId="4" fillId="0" borderId="51" xfId="1" applyFont="1" applyBorder="1" applyAlignment="1">
      <alignment horizontal="center" vertical="center" wrapText="1"/>
    </xf>
    <xf numFmtId="0" fontId="4" fillId="0" borderId="52" xfId="1" applyFont="1" applyBorder="1" applyAlignment="1">
      <alignment horizontal="center" vertical="center" wrapText="1"/>
    </xf>
    <xf numFmtId="0" fontId="4" fillId="0" borderId="53" xfId="1" applyFont="1" applyBorder="1" applyAlignment="1">
      <alignment horizontal="center" vertical="center" wrapText="1"/>
    </xf>
    <xf numFmtId="0" fontId="11" fillId="0" borderId="45" xfId="1" applyFont="1" applyBorder="1" applyAlignment="1">
      <alignment horizontal="center" vertical="center" wrapText="1"/>
    </xf>
    <xf numFmtId="0" fontId="11" fillId="0" borderId="38" xfId="1" applyFont="1" applyBorder="1" applyAlignment="1">
      <alignment horizontal="center" vertical="center" wrapText="1"/>
    </xf>
    <xf numFmtId="0" fontId="11" fillId="0" borderId="40" xfId="1" applyFont="1" applyBorder="1" applyAlignment="1">
      <alignment horizontal="center" vertical="center" wrapText="1"/>
    </xf>
    <xf numFmtId="0" fontId="3" fillId="0" borderId="35" xfId="1" applyBorder="1" applyAlignment="1">
      <alignment horizontal="left" vertical="center" wrapText="1"/>
    </xf>
    <xf numFmtId="0" fontId="3" fillId="0" borderId="36" xfId="1" applyBorder="1" applyAlignment="1">
      <alignment horizontal="left" vertical="center" wrapText="1"/>
    </xf>
    <xf numFmtId="0" fontId="3" fillId="0" borderId="35" xfId="1" applyBorder="1" applyAlignment="1">
      <alignment horizontal="center" vertical="center" wrapText="1"/>
    </xf>
    <xf numFmtId="0" fontId="3" fillId="0" borderId="36" xfId="1" applyBorder="1" applyAlignment="1">
      <alignment horizontal="center" vertical="center" wrapText="1"/>
    </xf>
    <xf numFmtId="0" fontId="3" fillId="0" borderId="37" xfId="1" applyBorder="1" applyAlignment="1">
      <alignment horizontal="center" vertical="center" wrapText="1"/>
    </xf>
    <xf numFmtId="0" fontId="3" fillId="13" borderId="35" xfId="1" applyFill="1" applyBorder="1" applyAlignment="1">
      <alignment horizontal="center" vertical="center" wrapText="1"/>
    </xf>
    <xf numFmtId="0" fontId="3" fillId="13" borderId="37" xfId="1" applyFill="1" applyBorder="1" applyAlignment="1">
      <alignment horizontal="center" vertical="center" wrapText="1"/>
    </xf>
    <xf numFmtId="0" fontId="3" fillId="14" borderId="35" xfId="1" applyFill="1" applyBorder="1" applyAlignment="1">
      <alignment horizontal="center" vertical="center" wrapText="1"/>
    </xf>
    <xf numFmtId="0" fontId="3" fillId="14" borderId="37" xfId="1" applyFill="1" applyBorder="1" applyAlignment="1">
      <alignment horizontal="center" vertical="center" wrapText="1"/>
    </xf>
    <xf numFmtId="0" fontId="3" fillId="0" borderId="41" xfId="1" applyBorder="1" applyAlignment="1">
      <alignment horizontal="center" vertical="center" wrapText="1"/>
    </xf>
    <xf numFmtId="0" fontId="3" fillId="0" borderId="44" xfId="1" applyBorder="1" applyAlignment="1">
      <alignment horizontal="center" vertical="center" wrapText="1"/>
    </xf>
    <xf numFmtId="0" fontId="3" fillId="0" borderId="45" xfId="1" applyBorder="1" applyAlignment="1">
      <alignment horizontal="left" vertical="center" wrapText="1"/>
    </xf>
    <xf numFmtId="0" fontId="3" fillId="0" borderId="44" xfId="1" applyBorder="1" applyAlignment="1">
      <alignment horizontal="left" vertical="center" wrapText="1"/>
    </xf>
    <xf numFmtId="0" fontId="3" fillId="0" borderId="37" xfId="1" applyBorder="1" applyAlignment="1">
      <alignment horizontal="left" vertical="center" wrapText="1"/>
    </xf>
    <xf numFmtId="0" fontId="3" fillId="0" borderId="45" xfId="1" applyBorder="1" applyAlignment="1">
      <alignment horizontal="left" vertical="center"/>
    </xf>
    <xf numFmtId="0" fontId="2" fillId="0" borderId="45" xfId="3" applyBorder="1" applyAlignment="1">
      <alignment horizontal="center" vertical="center" wrapText="1"/>
    </xf>
    <xf numFmtId="0" fontId="2" fillId="0" borderId="45" xfId="3" quotePrefix="1" applyBorder="1" applyAlignment="1">
      <alignment horizontal="center" vertical="center" wrapText="1"/>
    </xf>
    <xf numFmtId="0" fontId="11" fillId="0" borderId="38" xfId="3" applyFont="1" applyBorder="1" applyAlignment="1">
      <alignment horizontal="center" vertical="center" wrapText="1"/>
    </xf>
    <xf numFmtId="0" fontId="11" fillId="0" borderId="31" xfId="3" applyFont="1" applyBorder="1" applyAlignment="1">
      <alignment horizontal="center" vertical="center" wrapText="1"/>
    </xf>
    <xf numFmtId="0" fontId="10" fillId="0" borderId="45" xfId="3" applyFont="1" applyBorder="1" applyAlignment="1">
      <alignment horizontal="center" vertical="center"/>
    </xf>
    <xf numFmtId="0" fontId="2" fillId="0" borderId="45" xfId="3" applyBorder="1" applyAlignment="1">
      <alignment horizontal="center" vertical="center"/>
    </xf>
    <xf numFmtId="0" fontId="0" fillId="0" borderId="45" xfId="0" applyBorder="1"/>
    <xf numFmtId="0" fontId="0" fillId="30" borderId="45" xfId="0" applyFill="1" applyBorder="1"/>
    <xf numFmtId="44" fontId="0" fillId="0" borderId="45" xfId="5" applyFont="1" applyBorder="1"/>
    <xf numFmtId="0" fontId="15" fillId="30" borderId="45" xfId="0" applyFont="1" applyFill="1" applyBorder="1"/>
    <xf numFmtId="44" fontId="0" fillId="30" borderId="45" xfId="0" applyNumberFormat="1" applyFill="1" applyBorder="1"/>
    <xf numFmtId="0" fontId="15" fillId="30" borderId="45" xfId="0" applyFont="1" applyFill="1" applyBorder="1" applyAlignment="1">
      <alignment horizontal="center"/>
    </xf>
  </cellXfs>
  <cellStyles count="6">
    <cellStyle name="Lien hypertexte" xfId="4" builtinId="8"/>
    <cellStyle name="Monétaire" xfId="5" builtinId="4"/>
    <cellStyle name="Normal" xfId="0" builtinId="0"/>
    <cellStyle name="Normal 2" xfId="1" xr:uid="{0A97C50D-4CB5-4450-87E8-7DD40DF76ACC}"/>
    <cellStyle name="Normal 2 2" xfId="2" xr:uid="{807AF39A-1C08-43D8-895D-C53CC50D6124}"/>
    <cellStyle name="Normal 3" xfId="3" xr:uid="{4E7FB551-E494-4DFE-9895-7656CB78DE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435429</xdr:colOff>
      <xdr:row>0</xdr:row>
      <xdr:rowOff>0</xdr:rowOff>
    </xdr:from>
    <xdr:to>
      <xdr:col>4</xdr:col>
      <xdr:colOff>468947</xdr:colOff>
      <xdr:row>3</xdr:row>
      <xdr:rowOff>32657</xdr:rowOff>
    </xdr:to>
    <xdr:pic>
      <xdr:nvPicPr>
        <xdr:cNvPr id="3" name="Graphique 2">
          <a:extLst>
            <a:ext uri="{FF2B5EF4-FFF2-40B4-BE49-F238E27FC236}">
              <a16:creationId xmlns:a16="http://schemas.microsoft.com/office/drawing/2014/main" id="{51A691B6-BF9D-4095-85E6-181AC88A4E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145972" y="0"/>
          <a:ext cx="1165632" cy="7511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93</xdr:row>
      <xdr:rowOff>228601</xdr:rowOff>
    </xdr:from>
    <xdr:to>
      <xdr:col>1</xdr:col>
      <xdr:colOff>15752</xdr:colOff>
      <xdr:row>97</xdr:row>
      <xdr:rowOff>76201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5A2569F8-9EEE-074F-9837-FA5220EC05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596101"/>
          <a:ext cx="1353062" cy="1016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132</xdr:row>
      <xdr:rowOff>0</xdr:rowOff>
    </xdr:from>
    <xdr:to>
      <xdr:col>1</xdr:col>
      <xdr:colOff>15752</xdr:colOff>
      <xdr:row>135</xdr:row>
      <xdr:rowOff>135890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64933490-8E3D-427D-BEFF-7FB00D921E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9298900"/>
          <a:ext cx="1353062" cy="1016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228600</xdr:rowOff>
    </xdr:from>
    <xdr:to>
      <xdr:col>0</xdr:col>
      <xdr:colOff>1064080</xdr:colOff>
      <xdr:row>48</xdr:row>
      <xdr:rowOff>131065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D8055978-88A5-A420-F1F8-19D5F6EAE1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709400"/>
          <a:ext cx="1064080" cy="4904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153</xdr:row>
      <xdr:rowOff>254000</xdr:rowOff>
    </xdr:from>
    <xdr:to>
      <xdr:col>0</xdr:col>
      <xdr:colOff>1198492</xdr:colOff>
      <xdr:row>155</xdr:row>
      <xdr:rowOff>130810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9C1C2C4-E2EE-4A9D-A8A5-534A87F944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687000"/>
          <a:ext cx="1208017" cy="406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266700</xdr:colOff>
      <xdr:row>3</xdr:row>
      <xdr:rowOff>213360</xdr:rowOff>
    </xdr:from>
    <xdr:to>
      <xdr:col>3</xdr:col>
      <xdr:colOff>1028700</xdr:colOff>
      <xdr:row>3</xdr:row>
      <xdr:rowOff>555070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3122C01-3090-446A-9532-7E24BDFD7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16680" y="716280"/>
          <a:ext cx="762000" cy="351235"/>
        </a:xfrm>
        <a:prstGeom prst="rect">
          <a:avLst/>
        </a:prstGeom>
      </xdr:spPr>
    </xdr:pic>
    <xdr:clientData/>
  </xdr:twoCellAnchor>
  <xdr:twoCellAnchor editAs="oneCell">
    <xdr:from>
      <xdr:col>4</xdr:col>
      <xdr:colOff>205740</xdr:colOff>
      <xdr:row>3</xdr:row>
      <xdr:rowOff>22860</xdr:rowOff>
    </xdr:from>
    <xdr:to>
      <xdr:col>4</xdr:col>
      <xdr:colOff>1082040</xdr:colOff>
      <xdr:row>3</xdr:row>
      <xdr:rowOff>665624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BF189BC-BA09-4318-BB79-BF1C074F32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3500" y="525780"/>
          <a:ext cx="876300" cy="658004"/>
        </a:xfrm>
        <a:prstGeom prst="rect">
          <a:avLst/>
        </a:prstGeom>
      </xdr:spPr>
    </xdr:pic>
    <xdr:clientData/>
  </xdr:twoCellAnchor>
  <xdr:twoCellAnchor editAs="oneCell">
    <xdr:from>
      <xdr:col>5</xdr:col>
      <xdr:colOff>137160</xdr:colOff>
      <xdr:row>3</xdr:row>
      <xdr:rowOff>15240</xdr:rowOff>
    </xdr:from>
    <xdr:to>
      <xdr:col>5</xdr:col>
      <xdr:colOff>1005840</xdr:colOff>
      <xdr:row>3</xdr:row>
      <xdr:rowOff>665624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C398BF83-E923-4564-A046-6938E8FA79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4120" y="518160"/>
          <a:ext cx="876300" cy="658004"/>
        </a:xfrm>
        <a:prstGeom prst="rect">
          <a:avLst/>
        </a:prstGeom>
      </xdr:spPr>
    </xdr:pic>
    <xdr:clientData/>
  </xdr:twoCellAnchor>
  <xdr:twoCellAnchor editAs="oneCell">
    <xdr:from>
      <xdr:col>6</xdr:col>
      <xdr:colOff>220981</xdr:colOff>
      <xdr:row>3</xdr:row>
      <xdr:rowOff>175260</xdr:rowOff>
    </xdr:from>
    <xdr:to>
      <xdr:col>6</xdr:col>
      <xdr:colOff>1234440</xdr:colOff>
      <xdr:row>3</xdr:row>
      <xdr:rowOff>516207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E7F7749E-28D1-327B-1077-A3EFEFE767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04761" y="678180"/>
          <a:ext cx="1013459" cy="34094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p-l_dominjon_pwe-consulting_fr/Documents/TURPE%2026-10-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Commerciaux"/>
      <sheetName val="gazsolution"/>
      <sheetName val="CAPA ENGIE"/>
      <sheetName val="Nbr de mois"/>
      <sheetName val="ARENH"/>
      <sheetName val="TURPE"/>
      <sheetName val="TURPE FINAL"/>
      <sheetName val="Rémunération"/>
      <sheetName val="CSPE"/>
      <sheetName val="List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A2" t="str">
            <v>BT</v>
          </cell>
          <cell r="D2" t="str">
            <v>INF 36</v>
          </cell>
        </row>
        <row r="3">
          <cell r="A3" t="str">
            <v>HT</v>
          </cell>
          <cell r="D3" t="str">
            <v>SUP 36</v>
          </cell>
        </row>
      </sheetData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jducasse@compagniedephalsbourg.com" TargetMode="External"/><Relationship Id="rId1" Type="http://schemas.openxmlformats.org/officeDocument/2006/relationships/hyperlink" Target="mailto:david@cynergia.fr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outlinePr summaryBelow="0" summaryRight="0"/>
  </sheetPr>
  <dimension ref="A1:AE1123"/>
  <sheetViews>
    <sheetView topLeftCell="A131" zoomScale="60" zoomScaleNormal="60" workbookViewId="0">
      <selection activeCell="F167" sqref="F167"/>
    </sheetView>
  </sheetViews>
  <sheetFormatPr baseColWidth="10" defaultColWidth="14.44140625" defaultRowHeight="15.75" customHeight="1" x14ac:dyDescent="0.25"/>
  <cols>
    <col min="1" max="2" width="19.44140625" customWidth="1"/>
    <col min="3" max="3" width="20" customWidth="1"/>
    <col min="4" max="8" width="16.5546875" customWidth="1"/>
    <col min="9" max="9" width="18.6640625" bestFit="1" customWidth="1"/>
    <col min="10" max="10" width="16.5546875" customWidth="1"/>
    <col min="11" max="12" width="19.6640625" customWidth="1"/>
    <col min="13" max="31" width="16.5546875" customWidth="1"/>
  </cols>
  <sheetData>
    <row r="1" spans="1:31" ht="19.5" customHeight="1" x14ac:dyDescent="0.25">
      <c r="A1" s="1"/>
      <c r="B1" s="5"/>
      <c r="C1" s="263"/>
      <c r="D1" s="264"/>
      <c r="E1" s="264"/>
      <c r="F1" s="265"/>
      <c r="G1" s="5"/>
      <c r="H1" s="5"/>
      <c r="I1" s="5"/>
      <c r="J1" s="5"/>
      <c r="K1" s="5"/>
      <c r="L1" s="272" t="s">
        <v>0</v>
      </c>
      <c r="M1" s="273"/>
      <c r="N1" s="273"/>
      <c r="O1" s="273"/>
      <c r="P1" s="273"/>
      <c r="Q1" s="274"/>
      <c r="R1" s="1"/>
      <c r="S1" s="5"/>
      <c r="T1" s="5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19.5" customHeight="1" x14ac:dyDescent="0.25">
      <c r="A2" s="1"/>
      <c r="B2" s="5"/>
      <c r="C2" s="266"/>
      <c r="D2" s="267"/>
      <c r="E2" s="267"/>
      <c r="F2" s="268"/>
      <c r="G2" s="5"/>
      <c r="H2" s="5"/>
      <c r="I2" s="5"/>
      <c r="J2" s="5"/>
      <c r="K2" s="5"/>
      <c r="L2" s="275" t="s">
        <v>1</v>
      </c>
      <c r="M2" s="252"/>
      <c r="N2" s="276" t="s">
        <v>174</v>
      </c>
      <c r="O2" s="256"/>
      <c r="P2" s="256"/>
      <c r="Q2" s="252"/>
      <c r="R2" s="1"/>
      <c r="S2" s="5"/>
      <c r="T2" s="5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ht="19.5" customHeight="1" x14ac:dyDescent="0.25">
      <c r="A3" s="1"/>
      <c r="B3" s="5"/>
      <c r="C3" s="269"/>
      <c r="D3" s="270"/>
      <c r="E3" s="270"/>
      <c r="F3" s="271"/>
      <c r="G3" s="5"/>
      <c r="H3" s="5"/>
      <c r="I3" s="5"/>
      <c r="J3" s="5"/>
      <c r="K3" s="5"/>
      <c r="L3" s="275" t="s">
        <v>2</v>
      </c>
      <c r="M3" s="252"/>
      <c r="N3" s="276">
        <v>34954510300112</v>
      </c>
      <c r="O3" s="256"/>
      <c r="P3" s="256"/>
      <c r="Q3" s="252"/>
      <c r="R3" s="1"/>
      <c r="S3" s="5"/>
      <c r="T3" s="5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ht="19.5" customHeight="1" x14ac:dyDescent="0.25">
      <c r="A4" s="1"/>
      <c r="B4" s="5"/>
      <c r="C4" s="282" t="s">
        <v>3</v>
      </c>
      <c r="D4" s="256"/>
      <c r="E4" s="256"/>
      <c r="F4" s="252"/>
      <c r="G4" s="5"/>
      <c r="H4" s="5"/>
      <c r="I4" s="5"/>
      <c r="J4" s="5"/>
      <c r="K4" s="5"/>
      <c r="L4" s="281" t="s">
        <v>4</v>
      </c>
      <c r="M4" s="256"/>
      <c r="N4" s="256"/>
      <c r="O4" s="256"/>
      <c r="P4" s="256"/>
      <c r="Q4" s="252"/>
      <c r="R4" s="1"/>
      <c r="S4" s="5"/>
      <c r="T4" s="5"/>
      <c r="U4" s="2"/>
      <c r="V4" s="2"/>
      <c r="W4" s="2"/>
      <c r="X4" s="2"/>
      <c r="Y4" s="2"/>
      <c r="Z4" s="2"/>
      <c r="AA4" s="2"/>
      <c r="AB4" s="2"/>
      <c r="AC4" s="2"/>
      <c r="AD4" s="2"/>
      <c r="AE4" s="2"/>
    </row>
    <row r="5" spans="1:31" ht="19.5" customHeight="1" x14ac:dyDescent="0.25">
      <c r="A5" s="1"/>
      <c r="B5" s="5"/>
      <c r="C5" s="4" t="s">
        <v>5</v>
      </c>
      <c r="D5" s="276" t="s">
        <v>171</v>
      </c>
      <c r="E5" s="256"/>
      <c r="F5" s="252"/>
      <c r="G5" s="5"/>
      <c r="H5" s="5"/>
      <c r="I5" s="5"/>
      <c r="J5" s="5"/>
      <c r="K5" s="5"/>
      <c r="L5" s="275" t="s">
        <v>6</v>
      </c>
      <c r="M5" s="252"/>
      <c r="N5" s="276" t="s">
        <v>175</v>
      </c>
      <c r="O5" s="256"/>
      <c r="P5" s="256"/>
      <c r="Q5" s="252"/>
      <c r="R5" s="1"/>
      <c r="S5" s="5"/>
      <c r="T5" s="5"/>
      <c r="U5" s="2"/>
      <c r="V5" s="2"/>
      <c r="W5" s="2"/>
      <c r="X5" s="2"/>
      <c r="Y5" s="2"/>
      <c r="Z5" s="2"/>
      <c r="AA5" s="2"/>
      <c r="AB5" s="2"/>
      <c r="AC5" s="2"/>
      <c r="AD5" s="2"/>
      <c r="AE5" s="2"/>
    </row>
    <row r="6" spans="1:31" ht="19.5" customHeight="1" x14ac:dyDescent="0.25">
      <c r="A6" s="1"/>
      <c r="B6" s="5"/>
      <c r="C6" s="4" t="s">
        <v>7</v>
      </c>
      <c r="D6" s="276" t="s">
        <v>172</v>
      </c>
      <c r="E6" s="256"/>
      <c r="F6" s="252"/>
      <c r="G6" s="5"/>
      <c r="H6" s="5"/>
      <c r="I6" s="5"/>
      <c r="J6" s="5"/>
      <c r="K6" s="5"/>
      <c r="L6" s="275" t="s">
        <v>7</v>
      </c>
      <c r="M6" s="252"/>
      <c r="N6" s="283" t="s">
        <v>176</v>
      </c>
      <c r="O6" s="256"/>
      <c r="P6" s="256"/>
      <c r="Q6" s="252"/>
      <c r="R6" s="1"/>
      <c r="S6" s="5"/>
      <c r="T6" s="5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1:31" ht="19.5" customHeight="1" x14ac:dyDescent="0.25">
      <c r="A7" s="1"/>
      <c r="B7" s="5"/>
      <c r="C7" s="4" t="s">
        <v>8</v>
      </c>
      <c r="D7" s="285" t="s">
        <v>173</v>
      </c>
      <c r="E7" s="256"/>
      <c r="F7" s="252"/>
      <c r="G7" s="5"/>
      <c r="H7" s="5"/>
      <c r="I7" s="5"/>
      <c r="J7" s="5"/>
      <c r="K7" s="5"/>
      <c r="L7" s="275" t="s">
        <v>8</v>
      </c>
      <c r="M7" s="252"/>
      <c r="N7" s="285" t="s">
        <v>177</v>
      </c>
      <c r="O7" s="256"/>
      <c r="P7" s="256"/>
      <c r="Q7" s="252"/>
      <c r="R7" s="1"/>
      <c r="S7" s="5"/>
      <c r="T7" s="5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31" ht="19.5" customHeight="1" x14ac:dyDescent="0.25">
      <c r="A8" s="1"/>
      <c r="B8" s="5"/>
      <c r="C8" s="5"/>
      <c r="D8" s="5"/>
      <c r="E8" s="5"/>
      <c r="F8" s="5"/>
      <c r="G8" s="5"/>
      <c r="H8" s="6"/>
      <c r="I8" s="5"/>
      <c r="J8" s="5"/>
      <c r="K8" s="7"/>
      <c r="L8" s="7"/>
      <c r="M8" s="5"/>
      <c r="N8" s="5"/>
      <c r="O8" s="5"/>
      <c r="P8" s="5"/>
      <c r="Q8" s="2"/>
      <c r="R8" s="1"/>
      <c r="S8" s="5"/>
      <c r="T8" s="5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31" ht="19.5" customHeight="1" x14ac:dyDescent="0.25">
      <c r="A9" s="1"/>
      <c r="B9" s="5"/>
      <c r="C9" s="286" t="s">
        <v>9</v>
      </c>
      <c r="D9" s="256"/>
      <c r="E9" s="256"/>
      <c r="F9" s="256"/>
      <c r="G9" s="256"/>
      <c r="H9" s="256"/>
      <c r="I9" s="256"/>
      <c r="J9" s="256"/>
      <c r="K9" s="256"/>
      <c r="L9" s="256"/>
      <c r="M9" s="256"/>
      <c r="N9" s="256"/>
      <c r="O9" s="256"/>
      <c r="P9" s="256"/>
      <c r="Q9" s="252"/>
      <c r="R9" s="1"/>
      <c r="S9" s="5"/>
      <c r="T9" s="5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31" ht="19.5" customHeight="1" x14ac:dyDescent="0.25">
      <c r="A10" s="1"/>
      <c r="B10" s="5"/>
      <c r="C10" s="287" t="s">
        <v>10</v>
      </c>
      <c r="D10" s="279"/>
      <c r="E10" s="280" t="s">
        <v>11</v>
      </c>
      <c r="F10" s="278" t="s">
        <v>12</v>
      </c>
      <c r="G10" s="279"/>
      <c r="H10" s="280" t="s">
        <v>155</v>
      </c>
      <c r="I10" s="284" t="s">
        <v>13</v>
      </c>
      <c r="J10" s="280" t="s">
        <v>14</v>
      </c>
      <c r="K10" s="280" t="s">
        <v>15</v>
      </c>
      <c r="L10" s="277" t="s">
        <v>16</v>
      </c>
      <c r="M10" s="256"/>
      <c r="N10" s="256"/>
      <c r="O10" s="256"/>
      <c r="P10" s="256"/>
      <c r="Q10" s="252"/>
      <c r="R10" s="1"/>
      <c r="S10" s="5"/>
      <c r="T10" s="5"/>
    </row>
    <row r="11" spans="1:31" ht="19.5" customHeight="1" x14ac:dyDescent="0.25">
      <c r="A11" s="1"/>
      <c r="B11" s="5"/>
      <c r="C11" s="288"/>
      <c r="D11" s="252"/>
      <c r="E11" s="252"/>
      <c r="F11" s="256"/>
      <c r="G11" s="252"/>
      <c r="H11" s="252"/>
      <c r="I11" s="252"/>
      <c r="J11" s="252"/>
      <c r="K11" s="252"/>
      <c r="L11" s="8" t="s">
        <v>17</v>
      </c>
      <c r="M11" s="8" t="s">
        <v>18</v>
      </c>
      <c r="N11" s="8" t="s">
        <v>19</v>
      </c>
      <c r="O11" s="8" t="s">
        <v>20</v>
      </c>
      <c r="P11" s="9" t="s">
        <v>21</v>
      </c>
      <c r="Q11" s="9" t="s">
        <v>22</v>
      </c>
      <c r="R11" s="1"/>
      <c r="S11" s="5"/>
      <c r="T11" s="5"/>
    </row>
    <row r="12" spans="1:31" ht="23.25" customHeight="1" x14ac:dyDescent="0.25">
      <c r="A12" s="1"/>
      <c r="B12" s="5"/>
      <c r="C12" s="302" t="s">
        <v>157</v>
      </c>
      <c r="D12" s="303"/>
      <c r="E12" s="210"/>
      <c r="F12" s="304">
        <v>30002111889984</v>
      </c>
      <c r="G12" s="305">
        <v>30002111889984</v>
      </c>
      <c r="H12" s="211">
        <v>45261</v>
      </c>
      <c r="I12" s="210" t="s">
        <v>139</v>
      </c>
      <c r="J12" s="210" t="s">
        <v>138</v>
      </c>
      <c r="K12" s="210">
        <v>42</v>
      </c>
      <c r="L12" s="212"/>
      <c r="M12" s="212">
        <v>9.7307694163874601</v>
      </c>
      <c r="N12" s="212">
        <v>7.9957198571522907</v>
      </c>
      <c r="O12" s="212">
        <v>6.4047867412472392</v>
      </c>
      <c r="P12" s="212">
        <v>12.822427626267199</v>
      </c>
      <c r="Q12" s="212">
        <f>SUM(L12:P12)</f>
        <v>36.95370364105419</v>
      </c>
      <c r="R12" s="1"/>
      <c r="S12" s="5"/>
      <c r="T12" s="5"/>
    </row>
    <row r="13" spans="1:31" ht="23.25" customHeight="1" x14ac:dyDescent="0.25">
      <c r="A13" s="1"/>
      <c r="B13" s="5"/>
      <c r="C13" s="221" t="s">
        <v>158</v>
      </c>
      <c r="D13" s="222"/>
      <c r="E13" s="210"/>
      <c r="F13" s="213">
        <v>30002221365346</v>
      </c>
      <c r="G13" s="214">
        <v>30002221365346</v>
      </c>
      <c r="H13" s="211">
        <v>45261</v>
      </c>
      <c r="I13" s="210" t="s">
        <v>137</v>
      </c>
      <c r="J13" s="210" t="s">
        <v>138</v>
      </c>
      <c r="K13" s="210">
        <v>42</v>
      </c>
      <c r="L13" s="212"/>
      <c r="M13" s="212">
        <v>8.1728457165092792</v>
      </c>
      <c r="N13" s="212">
        <v>7.2814586910850903</v>
      </c>
      <c r="O13" s="212">
        <v>6.8810435349621404</v>
      </c>
      <c r="P13" s="212">
        <v>9.9965537689927011</v>
      </c>
      <c r="Q13" s="212">
        <f t="shared" ref="Q13:Q38" si="0">SUM(L13:P13)</f>
        <v>32.331901711549207</v>
      </c>
      <c r="R13" s="1"/>
      <c r="S13" s="5"/>
      <c r="T13" s="5"/>
    </row>
    <row r="14" spans="1:31" ht="23.25" customHeight="1" x14ac:dyDescent="0.25">
      <c r="A14" s="1"/>
      <c r="B14" s="5"/>
      <c r="C14" s="215" t="s">
        <v>158</v>
      </c>
      <c r="D14" s="216"/>
      <c r="E14" s="10"/>
      <c r="F14" s="217">
        <v>30002221649944</v>
      </c>
      <c r="G14" s="218">
        <v>30002221649944</v>
      </c>
      <c r="H14" s="11">
        <v>45261</v>
      </c>
      <c r="I14" s="10" t="s">
        <v>137</v>
      </c>
      <c r="J14" s="10" t="s">
        <v>138</v>
      </c>
      <c r="K14" s="10">
        <v>48</v>
      </c>
      <c r="L14" s="12"/>
      <c r="M14" s="212">
        <v>9.0186805490699893</v>
      </c>
      <c r="N14" s="212">
        <v>8.7980954848277904</v>
      </c>
      <c r="O14" s="212">
        <v>8.1297168092398788</v>
      </c>
      <c r="P14" s="212">
        <v>11.499486680345701</v>
      </c>
      <c r="Q14" s="12">
        <f t="shared" si="0"/>
        <v>37.445979523483359</v>
      </c>
      <c r="R14" s="1"/>
      <c r="S14" s="5"/>
      <c r="T14" s="5"/>
    </row>
    <row r="15" spans="1:31" ht="23.25" customHeight="1" x14ac:dyDescent="0.25">
      <c r="A15" s="1"/>
      <c r="B15" s="5"/>
      <c r="C15" s="215" t="s">
        <v>159</v>
      </c>
      <c r="D15" s="216"/>
      <c r="E15" s="10"/>
      <c r="F15" s="217">
        <v>30002241803883</v>
      </c>
      <c r="G15" s="218">
        <v>30002241803883</v>
      </c>
      <c r="H15" s="11">
        <v>45261</v>
      </c>
      <c r="I15" s="10" t="s">
        <v>137</v>
      </c>
      <c r="J15" s="10" t="s">
        <v>138</v>
      </c>
      <c r="K15" s="10">
        <v>48</v>
      </c>
      <c r="L15" s="12"/>
      <c r="M15" s="212">
        <v>32.756421427688998</v>
      </c>
      <c r="N15" s="212">
        <v>9.38118625918265</v>
      </c>
      <c r="O15" s="212">
        <v>43.949363799278103</v>
      </c>
      <c r="P15" s="212">
        <v>15.4693094734737</v>
      </c>
      <c r="Q15" s="12">
        <f t="shared" ref="Q15:Q22" si="1">SUM(L15:P15)</f>
        <v>101.55628095962345</v>
      </c>
      <c r="R15" s="1"/>
      <c r="S15" s="5"/>
      <c r="T15" s="5"/>
    </row>
    <row r="16" spans="1:31" ht="23.25" customHeight="1" x14ac:dyDescent="0.25">
      <c r="A16" s="1"/>
      <c r="B16" s="5"/>
      <c r="C16" s="215" t="s">
        <v>160</v>
      </c>
      <c r="D16" s="216"/>
      <c r="E16" s="10"/>
      <c r="F16" s="217">
        <v>30002591007923</v>
      </c>
      <c r="G16" s="218">
        <v>30002591007923</v>
      </c>
      <c r="H16" s="11">
        <v>45261</v>
      </c>
      <c r="I16" s="10" t="s">
        <v>137</v>
      </c>
      <c r="J16" s="10" t="s">
        <v>138</v>
      </c>
      <c r="K16" s="10">
        <v>42</v>
      </c>
      <c r="L16" s="12"/>
      <c r="M16" s="212">
        <v>3.1468657906980502</v>
      </c>
      <c r="N16" s="212">
        <v>4.3316268286075506</v>
      </c>
      <c r="O16" s="212">
        <v>1.1619598524528898</v>
      </c>
      <c r="P16" s="212">
        <v>4.0718182402058902</v>
      </c>
      <c r="Q16" s="12">
        <f t="shared" ref="Q16:Q21" si="2">SUM(L16:P16)</f>
        <v>12.712270711964379</v>
      </c>
      <c r="R16" s="1"/>
      <c r="S16" s="5"/>
      <c r="T16" s="5"/>
    </row>
    <row r="17" spans="1:20" ht="23.25" customHeight="1" x14ac:dyDescent="0.25">
      <c r="A17" s="1"/>
      <c r="B17" s="5"/>
      <c r="C17" s="215" t="s">
        <v>161</v>
      </c>
      <c r="D17" s="216"/>
      <c r="E17" s="10"/>
      <c r="F17" s="217">
        <v>50002557711083</v>
      </c>
      <c r="G17" s="218">
        <v>50002557711083</v>
      </c>
      <c r="H17" s="11">
        <v>45261</v>
      </c>
      <c r="I17" s="10" t="s">
        <v>137</v>
      </c>
      <c r="J17" s="10" t="s">
        <v>138</v>
      </c>
      <c r="K17" s="10">
        <v>119</v>
      </c>
      <c r="L17" s="12"/>
      <c r="M17" s="212">
        <v>30.838613494355197</v>
      </c>
      <c r="N17" s="212">
        <v>8.9191897100092987</v>
      </c>
      <c r="O17" s="212">
        <v>53.855038190122897</v>
      </c>
      <c r="P17" s="212">
        <v>14.4383554936966</v>
      </c>
      <c r="Q17" s="12">
        <f t="shared" si="2"/>
        <v>108.05119688818399</v>
      </c>
      <c r="R17" s="1"/>
      <c r="S17" s="5"/>
      <c r="T17" s="5"/>
    </row>
    <row r="18" spans="1:20" ht="23.25" customHeight="1" x14ac:dyDescent="0.25">
      <c r="A18" s="1"/>
      <c r="B18" s="5"/>
      <c r="C18" s="215" t="s">
        <v>170</v>
      </c>
      <c r="D18" s="216"/>
      <c r="E18" s="10"/>
      <c r="F18" s="217">
        <v>50004591259260</v>
      </c>
      <c r="G18" s="218">
        <v>50004591259260</v>
      </c>
      <c r="H18" s="11">
        <v>45261</v>
      </c>
      <c r="I18" s="10" t="s">
        <v>137</v>
      </c>
      <c r="J18" s="10" t="s">
        <v>138</v>
      </c>
      <c r="K18" s="10">
        <v>240</v>
      </c>
      <c r="L18" s="12"/>
      <c r="M18" s="212">
        <v>40.461579832351802</v>
      </c>
      <c r="N18" s="212">
        <v>18.868556343533999</v>
      </c>
      <c r="O18" s="212">
        <v>63.183734812671695</v>
      </c>
      <c r="P18" s="212">
        <v>29.773670948460303</v>
      </c>
      <c r="Q18" s="12">
        <f t="shared" si="2"/>
        <v>152.28754193701781</v>
      </c>
      <c r="R18" s="1"/>
      <c r="S18" s="5"/>
      <c r="T18" s="5"/>
    </row>
    <row r="19" spans="1:20" ht="23.25" customHeight="1" x14ac:dyDescent="0.25">
      <c r="A19" s="1"/>
      <c r="B19" s="5"/>
      <c r="C19" s="215" t="s">
        <v>162</v>
      </c>
      <c r="D19" s="216"/>
      <c r="E19" s="10"/>
      <c r="F19" s="217">
        <v>50005499266657</v>
      </c>
      <c r="G19" s="218">
        <v>50005499266657</v>
      </c>
      <c r="H19" s="11">
        <v>45261</v>
      </c>
      <c r="I19" s="10" t="s">
        <v>137</v>
      </c>
      <c r="J19" s="10" t="s">
        <v>138</v>
      </c>
      <c r="K19" s="10">
        <v>90</v>
      </c>
      <c r="L19" s="12"/>
      <c r="M19" s="212">
        <v>33.377122777608399</v>
      </c>
      <c r="N19" s="212">
        <v>16.438353593446603</v>
      </c>
      <c r="O19" s="212">
        <v>41.2879287755772</v>
      </c>
      <c r="P19" s="212">
        <v>20.281428001130301</v>
      </c>
      <c r="Q19" s="12">
        <f t="shared" si="2"/>
        <v>111.38483314776249</v>
      </c>
      <c r="R19" s="1"/>
      <c r="S19" s="5"/>
      <c r="T19" s="5"/>
    </row>
    <row r="20" spans="1:20" ht="23.25" customHeight="1" x14ac:dyDescent="0.25">
      <c r="A20" s="1"/>
      <c r="B20" s="5"/>
      <c r="C20" s="215" t="s">
        <v>163</v>
      </c>
      <c r="D20" s="216"/>
      <c r="E20" s="10"/>
      <c r="F20" s="217">
        <v>50010804651509</v>
      </c>
      <c r="G20" s="218">
        <v>50010804651509</v>
      </c>
      <c r="H20" s="11">
        <v>45261</v>
      </c>
      <c r="I20" s="10" t="s">
        <v>140</v>
      </c>
      <c r="J20" s="10" t="s">
        <v>147</v>
      </c>
      <c r="K20" s="10">
        <v>1000</v>
      </c>
      <c r="L20" s="12"/>
      <c r="M20" s="212">
        <v>275.133311860373</v>
      </c>
      <c r="N20" s="212">
        <v>222.10645166616598</v>
      </c>
      <c r="O20" s="212">
        <v>264.68581362830997</v>
      </c>
      <c r="P20" s="212">
        <v>199.76652310919999</v>
      </c>
      <c r="Q20" s="12">
        <f t="shared" si="2"/>
        <v>961.69210026404892</v>
      </c>
      <c r="R20" s="1"/>
      <c r="S20" s="5"/>
      <c r="T20" s="5"/>
    </row>
    <row r="21" spans="1:20" ht="23.25" customHeight="1" x14ac:dyDescent="0.25">
      <c r="A21" s="1"/>
      <c r="B21" s="5"/>
      <c r="C21" s="215" t="s">
        <v>164</v>
      </c>
      <c r="D21" s="216"/>
      <c r="E21" s="10"/>
      <c r="F21" s="217">
        <v>50017615860583</v>
      </c>
      <c r="G21" s="218">
        <v>50017615860583</v>
      </c>
      <c r="H21" s="11">
        <v>45261</v>
      </c>
      <c r="I21" s="10" t="s">
        <v>137</v>
      </c>
      <c r="J21" s="10" t="s">
        <v>138</v>
      </c>
      <c r="K21" s="10">
        <v>240</v>
      </c>
      <c r="L21" s="12"/>
      <c r="M21" s="212">
        <v>51.3981341396331</v>
      </c>
      <c r="N21" s="212">
        <v>25.249512920968399</v>
      </c>
      <c r="O21" s="212">
        <v>84.526576029052507</v>
      </c>
      <c r="P21" s="212">
        <v>41.682139372480904</v>
      </c>
      <c r="Q21" s="12">
        <f t="shared" si="2"/>
        <v>202.85636246213488</v>
      </c>
      <c r="R21" s="1"/>
      <c r="S21" s="5"/>
      <c r="T21" s="5"/>
    </row>
    <row r="22" spans="1:20" ht="23.25" customHeight="1" x14ac:dyDescent="0.25">
      <c r="A22" s="1"/>
      <c r="B22" s="5"/>
      <c r="C22" s="215" t="s">
        <v>162</v>
      </c>
      <c r="D22" s="216"/>
      <c r="E22" s="10"/>
      <c r="F22" s="217">
        <v>50023444276450</v>
      </c>
      <c r="G22" s="218">
        <v>50023444276450</v>
      </c>
      <c r="H22" s="11">
        <v>45261</v>
      </c>
      <c r="I22" s="10" t="s">
        <v>140</v>
      </c>
      <c r="J22" s="10" t="s">
        <v>147</v>
      </c>
      <c r="K22" s="10">
        <v>600</v>
      </c>
      <c r="L22" s="12"/>
      <c r="M22" s="212">
        <v>428.041906276323</v>
      </c>
      <c r="N22" s="212">
        <v>221.261205482603</v>
      </c>
      <c r="O22" s="212">
        <v>675.43071959307997</v>
      </c>
      <c r="P22" s="212">
        <v>321.381786940712</v>
      </c>
      <c r="Q22" s="12">
        <f t="shared" si="1"/>
        <v>1646.115618292718</v>
      </c>
      <c r="R22" s="1"/>
      <c r="S22" s="5"/>
      <c r="T22" s="5"/>
    </row>
    <row r="23" spans="1:20" ht="23.25" customHeight="1" x14ac:dyDescent="0.25">
      <c r="A23" s="1"/>
      <c r="B23" s="5"/>
      <c r="C23" s="215" t="s">
        <v>165</v>
      </c>
      <c r="D23" s="216"/>
      <c r="E23" s="10"/>
      <c r="F23" s="217">
        <v>50028509398804</v>
      </c>
      <c r="G23" s="218">
        <v>50028509398804</v>
      </c>
      <c r="H23" s="11">
        <v>45261</v>
      </c>
      <c r="I23" s="10" t="s">
        <v>139</v>
      </c>
      <c r="J23" s="10" t="s">
        <v>138</v>
      </c>
      <c r="K23" s="10">
        <v>42</v>
      </c>
      <c r="L23" s="12"/>
      <c r="M23" s="212">
        <v>7.2322068868995304</v>
      </c>
      <c r="N23" s="212">
        <v>4.1325732573842</v>
      </c>
      <c r="O23" s="212">
        <v>6.2747166085099702</v>
      </c>
      <c r="P23" s="212">
        <v>4.1594809937401198</v>
      </c>
      <c r="Q23" s="12">
        <f t="shared" ref="Q23:Q27" si="3">SUM(L23:P23)</f>
        <v>21.798977746533822</v>
      </c>
      <c r="R23" s="1"/>
      <c r="S23" s="5"/>
      <c r="T23" s="5"/>
    </row>
    <row r="24" spans="1:20" ht="23.25" customHeight="1" x14ac:dyDescent="0.25">
      <c r="A24" s="1"/>
      <c r="B24" s="5"/>
      <c r="C24" s="215" t="s">
        <v>166</v>
      </c>
      <c r="D24" s="216"/>
      <c r="E24" s="10"/>
      <c r="F24" s="217">
        <v>50067682740860</v>
      </c>
      <c r="G24" s="218">
        <v>50067682740860</v>
      </c>
      <c r="H24" s="11">
        <v>45261</v>
      </c>
      <c r="I24" s="10" t="s">
        <v>137</v>
      </c>
      <c r="J24" s="10" t="s">
        <v>138</v>
      </c>
      <c r="K24" s="10">
        <v>96</v>
      </c>
      <c r="L24" s="12"/>
      <c r="M24" s="212">
        <v>76.616759750335206</v>
      </c>
      <c r="N24" s="212">
        <v>31.366078197351101</v>
      </c>
      <c r="O24" s="212">
        <v>103.51110493222299</v>
      </c>
      <c r="P24" s="212">
        <v>41.641113751687797</v>
      </c>
      <c r="Q24" s="12">
        <f t="shared" ref="Q24:Q26" si="4">SUM(L24:P24)</f>
        <v>253.13505663159708</v>
      </c>
      <c r="R24" s="1"/>
      <c r="S24" s="5"/>
      <c r="T24" s="5"/>
    </row>
    <row r="25" spans="1:20" ht="23.25" customHeight="1" x14ac:dyDescent="0.25">
      <c r="A25" s="1"/>
      <c r="B25" s="5"/>
      <c r="C25" s="215" t="s">
        <v>167</v>
      </c>
      <c r="D25" s="216"/>
      <c r="E25" s="10"/>
      <c r="F25" s="217">
        <v>50068706048308</v>
      </c>
      <c r="G25" s="218">
        <v>50068706048308</v>
      </c>
      <c r="H25" s="11">
        <v>45261</v>
      </c>
      <c r="I25" s="10" t="s">
        <v>137</v>
      </c>
      <c r="J25" s="10" t="s">
        <v>138</v>
      </c>
      <c r="K25" s="10">
        <v>37</v>
      </c>
      <c r="L25" s="12"/>
      <c r="M25" s="212">
        <v>12.043807493599001</v>
      </c>
      <c r="N25" s="212">
        <v>8.179959185969631</v>
      </c>
      <c r="O25" s="212">
        <v>10.523340764766401</v>
      </c>
      <c r="P25" s="212">
        <v>10.449533548661901</v>
      </c>
      <c r="Q25" s="12">
        <f t="shared" si="4"/>
        <v>41.196640992996933</v>
      </c>
      <c r="R25" s="1"/>
      <c r="S25" s="5"/>
      <c r="T25" s="5"/>
    </row>
    <row r="26" spans="1:20" ht="23.25" customHeight="1" x14ac:dyDescent="0.25">
      <c r="A26" s="1"/>
      <c r="B26" s="5"/>
      <c r="C26" s="221" t="s">
        <v>178</v>
      </c>
      <c r="D26" s="222" t="s">
        <v>178</v>
      </c>
      <c r="E26" s="210"/>
      <c r="F26" s="213">
        <v>50071744623360</v>
      </c>
      <c r="G26" s="214">
        <v>50071744623360</v>
      </c>
      <c r="H26" s="211">
        <v>45261</v>
      </c>
      <c r="I26" s="210" t="s">
        <v>137</v>
      </c>
      <c r="J26" s="210" t="s">
        <v>138</v>
      </c>
      <c r="K26" s="210">
        <v>108</v>
      </c>
      <c r="L26" s="212"/>
      <c r="M26" s="212">
        <v>46.279105753927702</v>
      </c>
      <c r="N26" s="212">
        <v>20.7599674150532</v>
      </c>
      <c r="O26" s="212">
        <v>27.742625260215</v>
      </c>
      <c r="P26" s="212">
        <v>26.032504615121098</v>
      </c>
      <c r="Q26" s="212">
        <f t="shared" si="4"/>
        <v>120.814203044317</v>
      </c>
      <c r="R26" s="1"/>
      <c r="S26" s="5"/>
      <c r="T26" s="5"/>
    </row>
    <row r="27" spans="1:20" ht="23.25" customHeight="1" x14ac:dyDescent="0.25">
      <c r="A27" s="1"/>
      <c r="B27" s="5"/>
      <c r="C27" s="215" t="s">
        <v>178</v>
      </c>
      <c r="D27" s="216" t="s">
        <v>178</v>
      </c>
      <c r="E27" s="10"/>
      <c r="F27" s="217">
        <v>50051339413535</v>
      </c>
      <c r="G27" s="218">
        <v>50051339413535</v>
      </c>
      <c r="H27" s="11">
        <v>45261</v>
      </c>
      <c r="I27" s="10" t="s">
        <v>137</v>
      </c>
      <c r="J27" s="10" t="s">
        <v>138</v>
      </c>
      <c r="K27" s="10">
        <v>60</v>
      </c>
      <c r="L27" s="12"/>
      <c r="M27" s="212">
        <v>26.920961557625102</v>
      </c>
      <c r="N27" s="212">
        <v>12.4515079725715</v>
      </c>
      <c r="O27" s="212">
        <v>12.0865169497396</v>
      </c>
      <c r="P27" s="212">
        <v>11.621147916239201</v>
      </c>
      <c r="Q27" s="12">
        <f t="shared" si="3"/>
        <v>63.080134396175403</v>
      </c>
      <c r="R27" s="1"/>
      <c r="S27" s="5"/>
      <c r="T27" s="5"/>
    </row>
    <row r="28" spans="1:20" ht="23.25" customHeight="1" x14ac:dyDescent="0.25">
      <c r="A28" s="1"/>
      <c r="B28" s="5"/>
      <c r="C28" s="215" t="s">
        <v>178</v>
      </c>
      <c r="D28" s="216" t="s">
        <v>178</v>
      </c>
      <c r="E28" s="10"/>
      <c r="F28" s="217">
        <v>50009515969247</v>
      </c>
      <c r="G28" s="218">
        <v>50009515969247</v>
      </c>
      <c r="H28" s="11">
        <v>45261</v>
      </c>
      <c r="I28" s="10" t="s">
        <v>137</v>
      </c>
      <c r="J28" s="10" t="s">
        <v>138</v>
      </c>
      <c r="K28" s="10">
        <v>90</v>
      </c>
      <c r="L28" s="12"/>
      <c r="M28" s="212">
        <v>74.793678837568294</v>
      </c>
      <c r="N28" s="212">
        <v>23.2351827456861</v>
      </c>
      <c r="O28" s="212">
        <v>68.125065804044297</v>
      </c>
      <c r="P28" s="212">
        <v>19.866446525274299</v>
      </c>
      <c r="Q28" s="12">
        <f t="shared" ref="Q28" si="5">SUM(L28:P28)</f>
        <v>186.02037391257301</v>
      </c>
      <c r="R28" s="1"/>
      <c r="S28" s="5"/>
      <c r="T28" s="5"/>
    </row>
    <row r="29" spans="1:20" ht="23.25" customHeight="1" x14ac:dyDescent="0.25">
      <c r="A29" s="1"/>
      <c r="B29" s="5"/>
      <c r="C29" s="221" t="s">
        <v>162</v>
      </c>
      <c r="D29" s="222"/>
      <c r="E29" s="210"/>
      <c r="F29" s="213">
        <v>50073516633032</v>
      </c>
      <c r="G29" s="214">
        <v>50073516633032</v>
      </c>
      <c r="H29" s="11">
        <v>45261</v>
      </c>
      <c r="I29" s="210" t="s">
        <v>137</v>
      </c>
      <c r="J29" s="210" t="s">
        <v>138</v>
      </c>
      <c r="K29" s="210">
        <v>66</v>
      </c>
      <c r="L29" s="212"/>
      <c r="M29" s="212">
        <v>16.639532319251199</v>
      </c>
      <c r="N29" s="212">
        <v>14.5889512003726</v>
      </c>
      <c r="O29" s="212">
        <v>10.407278184785401</v>
      </c>
      <c r="P29" s="212">
        <v>19.5064625944113</v>
      </c>
      <c r="Q29" s="212">
        <f t="shared" ref="Q29" si="6">SUM(L29:P29)</f>
        <v>61.142224298820508</v>
      </c>
      <c r="R29" s="1"/>
      <c r="S29" s="5"/>
      <c r="T29" s="5"/>
    </row>
    <row r="30" spans="1:20" ht="23.25" customHeight="1" x14ac:dyDescent="0.25">
      <c r="A30" s="1"/>
      <c r="B30" s="5"/>
      <c r="C30" s="221" t="s">
        <v>168</v>
      </c>
      <c r="D30" s="222"/>
      <c r="E30" s="210"/>
      <c r="F30" s="213">
        <v>50085238774570</v>
      </c>
      <c r="G30" s="214">
        <v>50085238774570</v>
      </c>
      <c r="H30" s="11">
        <v>45261</v>
      </c>
      <c r="I30" s="210" t="s">
        <v>137</v>
      </c>
      <c r="J30" s="210" t="s">
        <v>138</v>
      </c>
      <c r="K30" s="210">
        <v>37</v>
      </c>
      <c r="L30" s="212"/>
      <c r="M30" s="212">
        <v>36.881371512250396</v>
      </c>
      <c r="N30" s="212">
        <v>17.737889207296497</v>
      </c>
      <c r="O30" s="212">
        <v>35.871675043133102</v>
      </c>
      <c r="P30" s="212">
        <v>21.696031522040002</v>
      </c>
      <c r="Q30" s="212">
        <f t="shared" si="0"/>
        <v>112.18696728472</v>
      </c>
      <c r="R30" s="1"/>
      <c r="S30" s="5"/>
      <c r="T30" s="5"/>
    </row>
    <row r="31" spans="1:20" ht="23.25" customHeight="1" x14ac:dyDescent="0.25">
      <c r="A31" s="1"/>
      <c r="B31" s="5"/>
      <c r="C31" s="221" t="s">
        <v>166</v>
      </c>
      <c r="D31" s="222"/>
      <c r="E31" s="210"/>
      <c r="F31" s="213">
        <v>50089245655901</v>
      </c>
      <c r="G31" s="214">
        <v>50089245655901</v>
      </c>
      <c r="H31" s="11">
        <v>45261</v>
      </c>
      <c r="I31" s="210" t="s">
        <v>140</v>
      </c>
      <c r="J31" s="10" t="s">
        <v>147</v>
      </c>
      <c r="K31" s="210">
        <v>450</v>
      </c>
      <c r="L31" s="212"/>
      <c r="M31" s="212">
        <v>331.440110157991</v>
      </c>
      <c r="N31" s="212">
        <v>215.30144739194799</v>
      </c>
      <c r="O31" s="212">
        <v>548.47598729764798</v>
      </c>
      <c r="P31" s="212">
        <v>297.85714622300998</v>
      </c>
      <c r="Q31" s="212">
        <f t="shared" si="0"/>
        <v>1393.0746910705968</v>
      </c>
      <c r="R31" s="1"/>
      <c r="S31" s="5"/>
      <c r="T31" s="5"/>
    </row>
    <row r="32" spans="1:20" ht="23.25" customHeight="1" x14ac:dyDescent="0.25">
      <c r="A32" s="1"/>
      <c r="B32" s="5"/>
      <c r="C32" s="215" t="s">
        <v>169</v>
      </c>
      <c r="D32" s="216"/>
      <c r="E32" s="10"/>
      <c r="F32" s="217">
        <v>50092433349170</v>
      </c>
      <c r="G32" s="218">
        <v>50092433349170</v>
      </c>
      <c r="H32" s="11">
        <v>45261</v>
      </c>
      <c r="I32" s="10" t="s">
        <v>152</v>
      </c>
      <c r="J32" s="10" t="s">
        <v>147</v>
      </c>
      <c r="K32" s="10">
        <v>500</v>
      </c>
      <c r="L32" s="12"/>
      <c r="M32" s="212">
        <v>358.17937605064503</v>
      </c>
      <c r="N32" s="212">
        <v>190.921373219928</v>
      </c>
      <c r="O32" s="212">
        <v>432.77029472737297</v>
      </c>
      <c r="P32" s="212">
        <v>219.10269102948399</v>
      </c>
      <c r="Q32" s="12">
        <f t="shared" si="0"/>
        <v>1200.9737350274299</v>
      </c>
      <c r="R32" s="1"/>
      <c r="S32" s="5"/>
      <c r="T32" s="5"/>
    </row>
    <row r="33" spans="1:31" ht="23.25" customHeight="1" x14ac:dyDescent="0.25">
      <c r="A33" s="1"/>
      <c r="B33" s="5"/>
      <c r="C33" s="215" t="s">
        <v>162</v>
      </c>
      <c r="D33" s="216"/>
      <c r="E33" s="10"/>
      <c r="F33" s="217">
        <v>50096526723318</v>
      </c>
      <c r="G33" s="218">
        <v>50096526723318</v>
      </c>
      <c r="H33" s="11">
        <v>45261</v>
      </c>
      <c r="I33" s="10" t="s">
        <v>137</v>
      </c>
      <c r="J33" s="10" t="s">
        <v>138</v>
      </c>
      <c r="K33" s="10">
        <v>72</v>
      </c>
      <c r="L33" s="12"/>
      <c r="M33" s="212">
        <v>35.102145551269302</v>
      </c>
      <c r="N33" s="212">
        <v>15.965072129202101</v>
      </c>
      <c r="O33" s="212">
        <v>36.512687338315196</v>
      </c>
      <c r="P33" s="212">
        <v>22.085680795353802</v>
      </c>
      <c r="Q33" s="12">
        <f t="shared" si="0"/>
        <v>109.6655858141404</v>
      </c>
      <c r="R33" s="1"/>
      <c r="S33" s="5"/>
      <c r="T33" s="5"/>
    </row>
    <row r="34" spans="1:31" ht="23.25" hidden="1" customHeight="1" x14ac:dyDescent="0.25">
      <c r="A34" s="1"/>
      <c r="B34" s="5"/>
      <c r="C34" s="306"/>
      <c r="D34" s="307"/>
      <c r="E34" s="10"/>
      <c r="F34" s="217"/>
      <c r="G34" s="308"/>
      <c r="H34" s="11"/>
      <c r="I34" s="10" t="s">
        <v>152</v>
      </c>
      <c r="J34" s="10"/>
      <c r="K34" s="10"/>
      <c r="L34" s="12"/>
      <c r="M34" s="12"/>
      <c r="N34" s="12"/>
      <c r="O34" s="12"/>
      <c r="P34" s="12"/>
      <c r="Q34" s="12">
        <f t="shared" si="0"/>
        <v>0</v>
      </c>
      <c r="R34" s="1"/>
      <c r="S34" s="5"/>
      <c r="T34" s="5"/>
    </row>
    <row r="35" spans="1:31" ht="23.25" hidden="1" customHeight="1" x14ac:dyDescent="0.25">
      <c r="A35" s="1"/>
      <c r="B35" s="5"/>
      <c r="C35" s="306"/>
      <c r="D35" s="307"/>
      <c r="E35" s="10"/>
      <c r="F35" s="217"/>
      <c r="G35" s="308"/>
      <c r="H35" s="11"/>
      <c r="I35" s="10" t="s">
        <v>152</v>
      </c>
      <c r="J35" s="10"/>
      <c r="K35" s="10"/>
      <c r="L35" s="12"/>
      <c r="M35" s="12"/>
      <c r="N35" s="12"/>
      <c r="O35" s="12"/>
      <c r="P35" s="12"/>
      <c r="Q35" s="12">
        <f t="shared" si="0"/>
        <v>0</v>
      </c>
      <c r="R35" s="1"/>
      <c r="S35" s="5"/>
      <c r="T35" s="5"/>
    </row>
    <row r="36" spans="1:31" ht="23.25" hidden="1" customHeight="1" x14ac:dyDescent="0.25">
      <c r="A36" s="1"/>
      <c r="B36" s="5"/>
      <c r="C36" s="306"/>
      <c r="D36" s="307"/>
      <c r="E36" s="10"/>
      <c r="F36" s="217"/>
      <c r="G36" s="308"/>
      <c r="H36" s="11"/>
      <c r="I36" s="10" t="s">
        <v>139</v>
      </c>
      <c r="J36" s="10"/>
      <c r="K36" s="10"/>
      <c r="L36" s="12"/>
      <c r="M36" s="12"/>
      <c r="N36" s="12"/>
      <c r="O36" s="12"/>
      <c r="P36" s="12"/>
      <c r="Q36" s="12">
        <f t="shared" si="0"/>
        <v>0</v>
      </c>
      <c r="R36" s="1"/>
      <c r="S36" s="5"/>
      <c r="T36" s="5"/>
    </row>
    <row r="37" spans="1:31" ht="23.25" hidden="1" customHeight="1" x14ac:dyDescent="0.25">
      <c r="A37" s="1"/>
      <c r="B37" s="5"/>
      <c r="C37" s="235"/>
      <c r="D37" s="236"/>
      <c r="E37" s="210"/>
      <c r="F37" s="213"/>
      <c r="G37" s="237"/>
      <c r="H37" s="211"/>
      <c r="I37" s="210" t="s">
        <v>152</v>
      </c>
      <c r="J37" s="210"/>
      <c r="K37" s="210"/>
      <c r="L37" s="212"/>
      <c r="M37" s="212"/>
      <c r="N37" s="212"/>
      <c r="O37" s="212"/>
      <c r="P37" s="212"/>
      <c r="Q37" s="212">
        <f t="shared" si="0"/>
        <v>0</v>
      </c>
      <c r="R37" s="1"/>
      <c r="S37" s="5"/>
      <c r="T37" s="5"/>
    </row>
    <row r="38" spans="1:31" ht="23.25" hidden="1" customHeight="1" x14ac:dyDescent="0.25">
      <c r="A38" s="1"/>
      <c r="B38" s="5"/>
      <c r="C38" s="235"/>
      <c r="D38" s="236"/>
      <c r="E38" s="210"/>
      <c r="F38" s="213"/>
      <c r="G38" s="237"/>
      <c r="H38" s="211"/>
      <c r="I38" s="210" t="s">
        <v>152</v>
      </c>
      <c r="J38" s="210"/>
      <c r="K38" s="210"/>
      <c r="L38" s="212"/>
      <c r="M38" s="212"/>
      <c r="N38" s="212"/>
      <c r="O38" s="212"/>
      <c r="P38" s="212"/>
      <c r="Q38" s="212">
        <f t="shared" si="0"/>
        <v>0</v>
      </c>
      <c r="R38" s="1"/>
      <c r="S38" s="5"/>
      <c r="T38" s="5"/>
    </row>
    <row r="39" spans="1:31" ht="23.25" customHeight="1" x14ac:dyDescent="0.25">
      <c r="A39" s="1"/>
      <c r="B39" s="5"/>
      <c r="C39" s="199"/>
      <c r="D39" s="199"/>
      <c r="E39" s="199"/>
      <c r="F39" s="199"/>
      <c r="G39" s="199"/>
      <c r="H39" s="199"/>
      <c r="I39" s="199"/>
      <c r="J39" s="199"/>
      <c r="K39" s="199"/>
      <c r="L39" s="199"/>
      <c r="M39" s="199"/>
      <c r="N39" s="199"/>
      <c r="O39" s="199"/>
      <c r="P39" s="200">
        <f>SUM(AI39)</f>
        <v>0</v>
      </c>
      <c r="R39" s="2"/>
      <c r="S39" s="5"/>
      <c r="T39" s="5"/>
    </row>
    <row r="40" spans="1:31" ht="23.25" customHeight="1" x14ac:dyDescent="0.25">
      <c r="A40" s="253"/>
      <c r="B40" s="245" t="s">
        <v>23</v>
      </c>
      <c r="C40" s="245"/>
      <c r="D40" s="245"/>
      <c r="E40" s="245"/>
      <c r="F40" s="245"/>
      <c r="G40" s="245"/>
      <c r="H40" s="245"/>
      <c r="I40" s="245"/>
      <c r="J40" s="245"/>
      <c r="K40" s="245"/>
      <c r="L40" s="245"/>
      <c r="M40" s="245"/>
      <c r="N40" s="245"/>
      <c r="O40" s="245"/>
      <c r="P40" s="245"/>
      <c r="Q40" s="245"/>
      <c r="R40" s="245"/>
      <c r="S40" s="246"/>
      <c r="T40" s="5"/>
      <c r="Y40" s="2"/>
      <c r="Z40" s="2"/>
      <c r="AA40" s="2"/>
      <c r="AB40" s="2"/>
      <c r="AC40" s="2"/>
      <c r="AD40" s="2"/>
      <c r="AE40" s="2"/>
    </row>
    <row r="41" spans="1:31" ht="23.25" customHeight="1" x14ac:dyDescent="0.25">
      <c r="A41" s="254"/>
      <c r="B41" s="223" t="s">
        <v>154</v>
      </c>
      <c r="C41" s="223" t="s">
        <v>24</v>
      </c>
      <c r="D41" s="240" t="s">
        <v>25</v>
      </c>
      <c r="E41" s="241"/>
      <c r="F41" s="241"/>
      <c r="G41" s="241"/>
      <c r="H41" s="224"/>
      <c r="I41" s="238" t="s">
        <v>26</v>
      </c>
      <c r="J41" s="240" t="s">
        <v>27</v>
      </c>
      <c r="K41" s="241"/>
      <c r="L41" s="241"/>
      <c r="M41" s="241"/>
      <c r="N41" s="241"/>
      <c r="O41" s="224"/>
      <c r="P41" s="242" t="s">
        <v>28</v>
      </c>
      <c r="Q41" s="243"/>
      <c r="R41" s="238" t="s">
        <v>150</v>
      </c>
      <c r="S41" s="238" t="s">
        <v>151</v>
      </c>
      <c r="T41" s="5"/>
      <c r="Y41" s="2"/>
      <c r="Z41" s="2"/>
      <c r="AA41" s="2"/>
      <c r="AB41" s="2"/>
      <c r="AC41" s="2"/>
      <c r="AD41" s="2"/>
      <c r="AE41" s="2"/>
    </row>
    <row r="42" spans="1:31" ht="28.2" customHeight="1" x14ac:dyDescent="0.25">
      <c r="A42" s="254"/>
      <c r="B42" s="224"/>
      <c r="C42" s="224"/>
      <c r="D42" s="21" t="s">
        <v>17</v>
      </c>
      <c r="E42" s="21" t="s">
        <v>18</v>
      </c>
      <c r="F42" s="21" t="s">
        <v>19</v>
      </c>
      <c r="G42" s="21" t="s">
        <v>20</v>
      </c>
      <c r="H42" s="21" t="s">
        <v>21</v>
      </c>
      <c r="I42" s="239"/>
      <c r="J42" s="21" t="s">
        <v>29</v>
      </c>
      <c r="K42" s="21" t="s">
        <v>30</v>
      </c>
      <c r="L42" s="21" t="s">
        <v>31</v>
      </c>
      <c r="M42" s="21" t="s">
        <v>36</v>
      </c>
      <c r="N42" s="21" t="s">
        <v>32</v>
      </c>
      <c r="O42" s="21" t="s">
        <v>33</v>
      </c>
      <c r="P42" s="244"/>
      <c r="Q42" s="239"/>
      <c r="R42" s="239"/>
      <c r="S42" s="239"/>
      <c r="T42" s="5"/>
      <c r="Y42" s="2"/>
      <c r="Z42" s="2"/>
      <c r="AA42" s="2"/>
      <c r="AB42" s="2"/>
      <c r="AC42" s="2"/>
      <c r="AD42" s="2"/>
      <c r="AE42" s="2"/>
    </row>
    <row r="43" spans="1:31" ht="23.25" customHeight="1" x14ac:dyDescent="0.25">
      <c r="A43" s="255"/>
      <c r="B43" s="17" t="str">
        <f>C12</f>
        <v>SCI SAMUEL</v>
      </c>
      <c r="C43" s="17">
        <v>20.58</v>
      </c>
      <c r="D43" s="17"/>
      <c r="E43" s="17">
        <v>123.11</v>
      </c>
      <c r="F43" s="17">
        <v>123.11</v>
      </c>
      <c r="G43" s="17">
        <v>123.11</v>
      </c>
      <c r="H43" s="17">
        <v>123.11</v>
      </c>
      <c r="I43" s="22">
        <f>C43*12+D43*L12+E43*M12+F43*N12+G43*O12+H43*P12</f>
        <v>4796.3304552501813</v>
      </c>
      <c r="J43" s="17"/>
      <c r="K43" s="17">
        <f>0.134*31.2418</f>
        <v>4.1864012000000006</v>
      </c>
      <c r="L43" s="18">
        <f>'TURPE (2)'!Q26</f>
        <v>62.495954386806503</v>
      </c>
      <c r="M43" s="18">
        <v>0.5</v>
      </c>
      <c r="N43" s="18">
        <v>2.08</v>
      </c>
      <c r="O43" s="19">
        <f>J43*Q12+K43*Q12+L43*Q12+M43*Q12+N43*Q12</f>
        <v>2559.5005618361611</v>
      </c>
      <c r="P43" s="233">
        <f>I43+O43</f>
        <v>7355.8310170863424</v>
      </c>
      <c r="Q43" s="234"/>
      <c r="R43" s="22">
        <f>P43*0.2</f>
        <v>1471.1662034172687</v>
      </c>
      <c r="S43" s="22">
        <f>P43+'TURPE (2)'!S26+'MONO C4'!R43</f>
        <v>9108.4994725036122</v>
      </c>
      <c r="T43" s="5"/>
      <c r="Y43" s="2"/>
      <c r="Z43" s="2"/>
      <c r="AA43" s="2"/>
      <c r="AB43" s="2"/>
      <c r="AC43" s="2"/>
      <c r="AD43" s="2"/>
      <c r="AE43" s="2"/>
    </row>
    <row r="44" spans="1:31" ht="23.25" customHeight="1" x14ac:dyDescent="0.25">
      <c r="A44" s="204"/>
      <c r="B44" s="17" t="str">
        <f t="shared" ref="B44:B64" si="7">C13</f>
        <v>SCI VICTOIRE</v>
      </c>
      <c r="C44" s="17">
        <v>20.58</v>
      </c>
      <c r="D44" s="17"/>
      <c r="E44" s="17">
        <v>123.11</v>
      </c>
      <c r="F44" s="17">
        <v>123.11</v>
      </c>
      <c r="G44" s="17">
        <v>123.11</v>
      </c>
      <c r="H44" s="17">
        <v>123.11</v>
      </c>
      <c r="I44" s="22">
        <f t="shared" ref="I44:I64" si="8">C44*12+D44*L13+E44*M13+F44*N13+G44*O13+H44*P13</f>
        <v>4227.3404197088239</v>
      </c>
      <c r="J44" s="17"/>
      <c r="K44" s="17">
        <f t="shared" ref="K44:K49" si="9">0.134*31.2418</f>
        <v>4.1864012000000006</v>
      </c>
      <c r="L44" s="18">
        <f>'TURPE (2)'!Q27</f>
        <v>59.065635665270229</v>
      </c>
      <c r="M44" s="18">
        <v>0.5</v>
      </c>
      <c r="N44" s="18">
        <v>2.08</v>
      </c>
      <c r="O44" s="19">
        <f t="shared" ref="O44:O64" si="10">J44*Q13+K44*Q13+L44*Q13+M44*Q13+N44*Q13</f>
        <v>2128.4749453990012</v>
      </c>
      <c r="P44" s="233">
        <f t="shared" ref="P44:P64" si="11">I44+O44</f>
        <v>6355.8153651078246</v>
      </c>
      <c r="Q44" s="234"/>
      <c r="R44" s="22">
        <f t="shared" ref="R44:R64" si="12">P44*0.2</f>
        <v>1271.163073021565</v>
      </c>
      <c r="S44" s="22">
        <f>P44+'TURPE (2)'!S27+'MONO C4'!R44</f>
        <v>7825.9537141293895</v>
      </c>
      <c r="T44" s="5"/>
      <c r="Y44" s="2"/>
      <c r="Z44" s="2"/>
      <c r="AA44" s="2"/>
      <c r="AB44" s="2"/>
      <c r="AC44" s="2"/>
      <c r="AD44" s="2"/>
      <c r="AE44" s="2"/>
    </row>
    <row r="45" spans="1:31" ht="23.25" customHeight="1" x14ac:dyDescent="0.25">
      <c r="A45" s="204"/>
      <c r="B45" s="17" t="str">
        <f t="shared" si="7"/>
        <v>SCI VICTOIRE</v>
      </c>
      <c r="C45" s="17">
        <v>20.58</v>
      </c>
      <c r="D45" s="17"/>
      <c r="E45" s="17">
        <v>123.11</v>
      </c>
      <c r="F45" s="17">
        <v>123.11</v>
      </c>
      <c r="G45" s="17">
        <v>123.11</v>
      </c>
      <c r="H45" s="17">
        <v>123.11</v>
      </c>
      <c r="I45" s="22">
        <f t="shared" si="8"/>
        <v>4856.9345391360366</v>
      </c>
      <c r="J45" s="17"/>
      <c r="K45" s="17">
        <f t="shared" si="9"/>
        <v>4.1864012000000006</v>
      </c>
      <c r="L45" s="18">
        <f>'TURPE (2)'!Q28</f>
        <v>56.866087819355975</v>
      </c>
      <c r="M45" s="18">
        <v>0.5</v>
      </c>
      <c r="N45" s="18">
        <v>2.08</v>
      </c>
      <c r="O45" s="19">
        <f t="shared" si="10"/>
        <v>2382.7808808470836</v>
      </c>
      <c r="P45" s="233">
        <f t="shared" si="11"/>
        <v>7239.7154199831202</v>
      </c>
      <c r="Q45" s="234"/>
      <c r="R45" s="22">
        <f t="shared" si="12"/>
        <v>1447.9430839966242</v>
      </c>
      <c r="S45" s="22">
        <f>P45+'TURPE (2)'!S28+'MONO C4'!R45</f>
        <v>8901.9102179797446</v>
      </c>
      <c r="T45" s="5"/>
      <c r="Y45" s="2"/>
      <c r="Z45" s="2"/>
      <c r="AA45" s="2"/>
      <c r="AB45" s="2"/>
      <c r="AC45" s="2"/>
      <c r="AD45" s="2"/>
      <c r="AE45" s="2"/>
    </row>
    <row r="46" spans="1:31" ht="23.25" customHeight="1" x14ac:dyDescent="0.25">
      <c r="A46" s="204"/>
      <c r="B46" s="17" t="str">
        <f t="shared" si="7"/>
        <v>SCI SIMONE</v>
      </c>
      <c r="C46" s="17">
        <v>20.58</v>
      </c>
      <c r="D46" s="17"/>
      <c r="E46" s="17">
        <v>123.11</v>
      </c>
      <c r="F46" s="17">
        <v>123.11</v>
      </c>
      <c r="G46" s="17">
        <v>123.11</v>
      </c>
      <c r="H46" s="17">
        <v>123.11</v>
      </c>
      <c r="I46" s="22">
        <f t="shared" si="8"/>
        <v>12749.553748939243</v>
      </c>
      <c r="J46" s="17"/>
      <c r="K46" s="17">
        <f t="shared" si="9"/>
        <v>4.1864012000000006</v>
      </c>
      <c r="L46" s="18">
        <f>'TURPE (2)'!Q29</f>
        <v>41.943605917137965</v>
      </c>
      <c r="M46" s="18">
        <v>0.5</v>
      </c>
      <c r="N46" s="18">
        <v>2.08</v>
      </c>
      <c r="O46" s="19">
        <f t="shared" si="10"/>
        <v>4946.807168333321</v>
      </c>
      <c r="P46" s="233">
        <f t="shared" si="11"/>
        <v>17696.360917272563</v>
      </c>
      <c r="Q46" s="234"/>
      <c r="R46" s="22">
        <f t="shared" si="12"/>
        <v>3539.2721834545127</v>
      </c>
      <c r="S46" s="22">
        <f>P46+'TURPE (2)'!S29+'MONO C4'!R46</f>
        <v>21449.884814727073</v>
      </c>
      <c r="T46" s="5"/>
      <c r="Y46" s="2"/>
      <c r="Z46" s="2"/>
      <c r="AA46" s="2"/>
      <c r="AB46" s="2"/>
      <c r="AC46" s="2"/>
      <c r="AD46" s="2"/>
      <c r="AE46" s="2"/>
    </row>
    <row r="47" spans="1:31" ht="23.25" customHeight="1" x14ac:dyDescent="0.25">
      <c r="A47" s="204"/>
      <c r="B47" s="17" t="str">
        <f t="shared" si="7"/>
        <v>SCI NINON</v>
      </c>
      <c r="C47" s="17">
        <v>20.58</v>
      </c>
      <c r="D47" s="17"/>
      <c r="E47" s="17">
        <v>123.11</v>
      </c>
      <c r="F47" s="17">
        <v>123.11</v>
      </c>
      <c r="G47" s="17">
        <v>123.11</v>
      </c>
      <c r="H47" s="17">
        <v>123.11</v>
      </c>
      <c r="I47" s="22">
        <f t="shared" si="8"/>
        <v>1811.9676473499349</v>
      </c>
      <c r="J47" s="17"/>
      <c r="K47" s="17">
        <f t="shared" si="9"/>
        <v>4.1864012000000006</v>
      </c>
      <c r="L47" s="18">
        <f>'TURPE (2)'!Q30</f>
        <v>103.42067852476042</v>
      </c>
      <c r="M47" s="18">
        <v>0.5</v>
      </c>
      <c r="N47" s="18">
        <v>2.08</v>
      </c>
      <c r="O47" s="19">
        <f t="shared" si="10"/>
        <v>1400.7279864219558</v>
      </c>
      <c r="P47" s="233">
        <f t="shared" si="11"/>
        <v>3212.6956337718907</v>
      </c>
      <c r="Q47" s="234"/>
      <c r="R47" s="22">
        <f t="shared" si="12"/>
        <v>642.53912675437823</v>
      </c>
      <c r="S47" s="22">
        <f>P47+'TURPE (2)'!S30+'MONO C4'!R47</f>
        <v>4054.2100365262691</v>
      </c>
      <c r="T47" s="5"/>
      <c r="Y47" s="2"/>
      <c r="Z47" s="2"/>
      <c r="AA47" s="2"/>
      <c r="AB47" s="2"/>
      <c r="AC47" s="2"/>
      <c r="AD47" s="2"/>
      <c r="AE47" s="2"/>
    </row>
    <row r="48" spans="1:31" ht="23.25" customHeight="1" x14ac:dyDescent="0.25">
      <c r="A48" s="204"/>
      <c r="B48" s="17" t="str">
        <f t="shared" si="7"/>
        <v>SARL TARA</v>
      </c>
      <c r="C48" s="17">
        <v>20.58</v>
      </c>
      <c r="D48" s="17"/>
      <c r="E48" s="17">
        <v>123.11</v>
      </c>
      <c r="F48" s="17">
        <v>123.11</v>
      </c>
      <c r="G48" s="17">
        <v>123.11</v>
      </c>
      <c r="H48" s="17">
        <v>123.11</v>
      </c>
      <c r="I48" s="22">
        <f t="shared" si="8"/>
        <v>13549.14284890433</v>
      </c>
      <c r="J48" s="17"/>
      <c r="K48" s="17">
        <f t="shared" si="9"/>
        <v>4.1864012000000006</v>
      </c>
      <c r="L48" s="18">
        <f>'TURPE (2)'!Q31</f>
        <v>47.911997163661908</v>
      </c>
      <c r="M48" s="18">
        <v>0.5</v>
      </c>
      <c r="N48" s="18">
        <v>2.08</v>
      </c>
      <c r="O48" s="19">
        <f t="shared" si="10"/>
        <v>5908.0663871225897</v>
      </c>
      <c r="P48" s="233">
        <f t="shared" si="11"/>
        <v>19457.20923602692</v>
      </c>
      <c r="Q48" s="234"/>
      <c r="R48" s="22">
        <f t="shared" si="12"/>
        <v>3891.441847205384</v>
      </c>
      <c r="S48" s="22">
        <f>P48+'TURPE (2)'!S31+'MONO C4'!R48</f>
        <v>23743.673980232303</v>
      </c>
      <c r="T48" s="5"/>
      <c r="Y48" s="2"/>
      <c r="Z48" s="2"/>
      <c r="AA48" s="2"/>
      <c r="AB48" s="2"/>
      <c r="AC48" s="2"/>
      <c r="AD48" s="2"/>
      <c r="AE48" s="2"/>
    </row>
    <row r="49" spans="1:31" ht="23.25" customHeight="1" x14ac:dyDescent="0.25">
      <c r="A49" s="204"/>
      <c r="B49" s="17" t="str">
        <f t="shared" si="7"/>
        <v>SCI VENDOME OUTLET FILTRATIC</v>
      </c>
      <c r="C49" s="17">
        <v>20.58</v>
      </c>
      <c r="D49" s="17"/>
      <c r="E49" s="17">
        <v>123.11</v>
      </c>
      <c r="F49" s="17">
        <v>123.11</v>
      </c>
      <c r="G49" s="17">
        <v>123.11</v>
      </c>
      <c r="H49" s="17">
        <v>123.11</v>
      </c>
      <c r="I49" s="22">
        <f t="shared" si="8"/>
        <v>18995.079287866261</v>
      </c>
      <c r="J49" s="17"/>
      <c r="K49" s="17">
        <f t="shared" si="9"/>
        <v>4.1864012000000006</v>
      </c>
      <c r="L49" s="18">
        <f>'TURPE (2)'!Q32</f>
        <v>51.877980199965727</v>
      </c>
      <c r="M49" s="18">
        <v>0.5</v>
      </c>
      <c r="N49" s="18">
        <v>2.08</v>
      </c>
      <c r="O49" s="19">
        <f t="shared" si="10"/>
        <v>8930.8086918177469</v>
      </c>
      <c r="P49" s="233">
        <f t="shared" si="11"/>
        <v>27925.887979684008</v>
      </c>
      <c r="Q49" s="234"/>
      <c r="R49" s="22">
        <f t="shared" si="12"/>
        <v>5585.1775959368024</v>
      </c>
      <c r="S49" s="22">
        <f>P49+'TURPE (2)'!S32+'MONO C4'!R49</f>
        <v>34214.163305620808</v>
      </c>
      <c r="T49" s="5"/>
      <c r="Y49" s="2"/>
      <c r="Z49" s="2"/>
      <c r="AA49" s="2"/>
      <c r="AB49" s="2"/>
      <c r="AC49" s="2"/>
      <c r="AD49" s="2"/>
      <c r="AE49" s="2"/>
    </row>
    <row r="50" spans="1:31" ht="23.25" customHeight="1" x14ac:dyDescent="0.25">
      <c r="A50" s="204"/>
      <c r="B50" s="17" t="str">
        <f t="shared" si="7"/>
        <v>SDC MY PLACE</v>
      </c>
      <c r="C50" s="17">
        <v>341.11</v>
      </c>
      <c r="D50" s="17"/>
      <c r="E50" s="17">
        <v>212.02</v>
      </c>
      <c r="F50" s="17">
        <v>212.02</v>
      </c>
      <c r="G50" s="17">
        <v>212.02</v>
      </c>
      <c r="H50" s="17">
        <v>212.02</v>
      </c>
      <c r="I50" s="22">
        <f t="shared" si="8"/>
        <v>27709.132323988611</v>
      </c>
      <c r="J50" s="17"/>
      <c r="K50" s="17">
        <v>2.2200000000000002</v>
      </c>
      <c r="L50" s="18">
        <f>'TURPE (2)'!Q33</f>
        <v>45.269008727616281</v>
      </c>
      <c r="M50" s="18">
        <v>0.5</v>
      </c>
      <c r="N50" s="18">
        <v>2.08</v>
      </c>
      <c r="O50" s="19">
        <f t="shared" si="10"/>
        <v>5576.9281829994034</v>
      </c>
      <c r="P50" s="233">
        <f t="shared" si="11"/>
        <v>33286.060506988011</v>
      </c>
      <c r="Q50" s="234"/>
      <c r="R50" s="22">
        <f t="shared" si="12"/>
        <v>6657.212101397603</v>
      </c>
      <c r="S50" s="22">
        <f>P50+'TURPE (2)'!S33+'MONO C4'!R50</f>
        <v>40264.459388385614</v>
      </c>
      <c r="T50" s="5"/>
      <c r="Y50" s="2"/>
      <c r="Z50" s="2"/>
      <c r="AA50" s="2"/>
      <c r="AB50" s="2"/>
      <c r="AC50" s="2"/>
      <c r="AD50" s="2"/>
      <c r="AE50" s="2"/>
    </row>
    <row r="51" spans="1:31" ht="23.25" customHeight="1" x14ac:dyDescent="0.25">
      <c r="A51" s="204"/>
      <c r="B51" s="17" t="str">
        <f t="shared" si="7"/>
        <v>MON BEAU BUCHELAY</v>
      </c>
      <c r="C51" s="17">
        <v>341.11</v>
      </c>
      <c r="D51" s="17"/>
      <c r="E51" s="17">
        <v>212.02</v>
      </c>
      <c r="F51" s="17">
        <v>212.02</v>
      </c>
      <c r="G51" s="17">
        <v>212.02</v>
      </c>
      <c r="H51" s="17">
        <v>212.02</v>
      </c>
      <c r="I51" s="22">
        <f t="shared" si="8"/>
        <v>207991.27909798367</v>
      </c>
      <c r="J51" s="17"/>
      <c r="K51" s="17">
        <f>0.071*31.2418</f>
        <v>2.2181677999999998</v>
      </c>
      <c r="L51" s="18">
        <f>'TURPE (2)'!Q34</f>
        <v>26.561708472578022</v>
      </c>
      <c r="M51" s="18">
        <v>0.5</v>
      </c>
      <c r="N51" s="18">
        <v>2.08</v>
      </c>
      <c r="O51" s="19">
        <f t="shared" si="10"/>
        <v>30158.545276596276</v>
      </c>
      <c r="P51" s="233">
        <f t="shared" si="11"/>
        <v>238149.82437457994</v>
      </c>
      <c r="Q51" s="234"/>
      <c r="R51" s="22">
        <f t="shared" si="12"/>
        <v>47629.96487491599</v>
      </c>
      <c r="S51" s="22">
        <f>P51+'TURPE (2)'!S34+'MONO C4'!R51</f>
        <v>286999.47444549593</v>
      </c>
      <c r="T51" s="5"/>
      <c r="Y51" s="2"/>
      <c r="Z51" s="2"/>
      <c r="AA51" s="2"/>
      <c r="AB51" s="2"/>
      <c r="AC51" s="2"/>
      <c r="AD51" s="2"/>
      <c r="AE51" s="2"/>
    </row>
    <row r="52" spans="1:31" ht="23.25" customHeight="1" x14ac:dyDescent="0.25">
      <c r="A52" s="204"/>
      <c r="B52" s="17" t="str">
        <f t="shared" si="7"/>
        <v>SCI VENDOME OUTLET SHOW</v>
      </c>
      <c r="C52" s="17">
        <v>20.58</v>
      </c>
      <c r="D52" s="17"/>
      <c r="E52" s="17">
        <v>123.11</v>
      </c>
      <c r="F52" s="17">
        <v>123.11</v>
      </c>
      <c r="G52" s="17">
        <v>123.11</v>
      </c>
      <c r="H52" s="17">
        <v>123.11</v>
      </c>
      <c r="I52" s="22">
        <f t="shared" si="8"/>
        <v>25220.606782713432</v>
      </c>
      <c r="J52" s="17"/>
      <c r="K52" s="17">
        <v>4.1900000000000004</v>
      </c>
      <c r="L52" s="18">
        <f>'TURPE (2)'!Q35</f>
        <v>46.234546802806705</v>
      </c>
      <c r="M52" s="18">
        <v>0.5</v>
      </c>
      <c r="N52" s="18">
        <v>2.08</v>
      </c>
      <c r="O52" s="19">
        <f t="shared" si="10"/>
        <v>10752.309558371349</v>
      </c>
      <c r="P52" s="233">
        <f t="shared" si="11"/>
        <v>35972.916341084783</v>
      </c>
      <c r="Q52" s="234"/>
      <c r="R52" s="22">
        <f t="shared" si="12"/>
        <v>7194.5832682169566</v>
      </c>
      <c r="S52" s="22">
        <f>P52+'TURPE (2)'!S35+'MONO C4'!R52</f>
        <v>43870.597339301741</v>
      </c>
      <c r="T52" s="5"/>
      <c r="Y52" s="2"/>
      <c r="Z52" s="2"/>
      <c r="AA52" s="2"/>
      <c r="AB52" s="2"/>
      <c r="AC52" s="2"/>
      <c r="AD52" s="2"/>
      <c r="AE52" s="2"/>
    </row>
    <row r="53" spans="1:31" ht="23.25" customHeight="1" x14ac:dyDescent="0.25">
      <c r="A53" s="204"/>
      <c r="B53" s="17" t="str">
        <f t="shared" si="7"/>
        <v>SDC MY PLACE</v>
      </c>
      <c r="C53" s="17">
        <v>20.58</v>
      </c>
      <c r="D53" s="17"/>
      <c r="E53" s="17">
        <v>123.11</v>
      </c>
      <c r="F53" s="17">
        <v>123.11</v>
      </c>
      <c r="G53" s="17">
        <v>123.11</v>
      </c>
      <c r="H53" s="17">
        <v>123.11</v>
      </c>
      <c r="I53" s="22">
        <f t="shared" si="8"/>
        <v>202900.2537680165</v>
      </c>
      <c r="J53" s="17"/>
      <c r="K53" s="17">
        <v>4.1900000000000004</v>
      </c>
      <c r="L53" s="18">
        <f>'TURPE (2)'!Q36</f>
        <v>22.131768026736601</v>
      </c>
      <c r="M53" s="18">
        <v>0.5</v>
      </c>
      <c r="N53" s="18">
        <v>2.08</v>
      </c>
      <c r="O53" s="19">
        <f t="shared" si="10"/>
        <v>47575.651745084229</v>
      </c>
      <c r="P53" s="233">
        <f t="shared" si="11"/>
        <v>250475.90551310073</v>
      </c>
      <c r="Q53" s="234"/>
      <c r="R53" s="22">
        <f t="shared" si="12"/>
        <v>50095.181102620147</v>
      </c>
      <c r="S53" s="22">
        <f>P53+'TURPE (2)'!S36+'MONO C4'!R53</f>
        <v>301362.69821172091</v>
      </c>
      <c r="T53" s="5"/>
      <c r="Y53" s="2"/>
      <c r="Z53" s="2"/>
      <c r="AA53" s="2"/>
      <c r="AB53" s="2"/>
      <c r="AC53" s="2"/>
      <c r="AD53" s="2"/>
      <c r="AE53" s="2"/>
    </row>
    <row r="54" spans="1:31" ht="23.25" customHeight="1" x14ac:dyDescent="0.25">
      <c r="A54" s="204"/>
      <c r="B54" s="17" t="str">
        <f t="shared" si="7"/>
        <v>SCI MARTIN ET LOLA</v>
      </c>
      <c r="C54" s="17">
        <v>20.58</v>
      </c>
      <c r="D54" s="17"/>
      <c r="E54" s="17">
        <v>123.11</v>
      </c>
      <c r="F54" s="17">
        <v>123.11</v>
      </c>
      <c r="G54" s="17">
        <v>123.11</v>
      </c>
      <c r="H54" s="17">
        <v>123.11</v>
      </c>
      <c r="I54" s="22">
        <f t="shared" si="8"/>
        <v>2930.6321503757786</v>
      </c>
      <c r="J54" s="17"/>
      <c r="K54" s="17">
        <v>4.1900000000000004</v>
      </c>
      <c r="L54" s="18">
        <f>'TURPE (2)'!Q37</f>
        <v>88.479162871055451</v>
      </c>
      <c r="M54" s="18">
        <v>0.5</v>
      </c>
      <c r="N54" s="18">
        <v>2.08</v>
      </c>
      <c r="O54" s="19">
        <f t="shared" si="10"/>
        <v>2076.3343818021131</v>
      </c>
      <c r="P54" s="233">
        <f t="shared" si="11"/>
        <v>5006.9665321778921</v>
      </c>
      <c r="Q54" s="234"/>
      <c r="R54" s="22">
        <f t="shared" si="12"/>
        <v>1001.3933064355784</v>
      </c>
      <c r="S54" s="22">
        <f>P54+'TURPE (2)'!S37+'MONO C4'!R54</f>
        <v>6289.8620906134711</v>
      </c>
      <c r="T54" s="5"/>
      <c r="Y54" s="2"/>
      <c r="Z54" s="2"/>
      <c r="AA54" s="2"/>
      <c r="AB54" s="2"/>
      <c r="AC54" s="2"/>
      <c r="AD54" s="2"/>
      <c r="AE54" s="2"/>
    </row>
    <row r="55" spans="1:31" ht="23.25" customHeight="1" x14ac:dyDescent="0.25">
      <c r="A55" s="204"/>
      <c r="B55" s="17" t="str">
        <f t="shared" si="7"/>
        <v>SITE DE PLAISIR</v>
      </c>
      <c r="C55" s="17">
        <v>20.58</v>
      </c>
      <c r="D55" s="17"/>
      <c r="E55" s="17">
        <v>123.11</v>
      </c>
      <c r="F55" s="17">
        <v>123.11</v>
      </c>
      <c r="G55" s="17">
        <v>123.11</v>
      </c>
      <c r="H55" s="17">
        <v>123.11</v>
      </c>
      <c r="I55" s="22">
        <f t="shared" si="8"/>
        <v>31410.416821915918</v>
      </c>
      <c r="J55" s="17"/>
      <c r="K55" s="17">
        <v>4.1900000000000004</v>
      </c>
      <c r="L55" s="18">
        <f>'TURPE (2)'!Q38</f>
        <v>38.096329773055196</v>
      </c>
      <c r="M55" s="18">
        <v>0.5</v>
      </c>
      <c r="N55" s="18">
        <v>2.08</v>
      </c>
      <c r="O55" s="19">
        <f t="shared" si="10"/>
        <v>11357.240927954235</v>
      </c>
      <c r="P55" s="233">
        <f t="shared" si="11"/>
        <v>42767.657749870152</v>
      </c>
      <c r="Q55" s="234"/>
      <c r="R55" s="22">
        <f t="shared" si="12"/>
        <v>8553.53154997403</v>
      </c>
      <c r="S55" s="22">
        <f>P55+'TURPE (2)'!S38+'MONO C4'!R55</f>
        <v>51657.652517844181</v>
      </c>
      <c r="T55" s="5"/>
      <c r="Y55" s="2"/>
      <c r="Z55" s="2"/>
      <c r="AA55" s="2"/>
      <c r="AB55" s="2"/>
      <c r="AC55" s="2"/>
      <c r="AD55" s="2"/>
      <c r="AE55" s="2"/>
    </row>
    <row r="56" spans="1:31" ht="23.25" customHeight="1" x14ac:dyDescent="0.25">
      <c r="A56" s="204"/>
      <c r="B56" s="17" t="str">
        <f t="shared" si="7"/>
        <v>IQC ASSET MANAGEMENT</v>
      </c>
      <c r="C56" s="17">
        <v>20.58</v>
      </c>
      <c r="D56" s="17"/>
      <c r="E56" s="17">
        <v>123.11</v>
      </c>
      <c r="F56" s="17">
        <v>123.11</v>
      </c>
      <c r="G56" s="17">
        <v>123.11</v>
      </c>
      <c r="H56" s="17">
        <v>123.11</v>
      </c>
      <c r="I56" s="22">
        <f t="shared" si="8"/>
        <v>5318.6784726478527</v>
      </c>
      <c r="J56" s="17"/>
      <c r="K56" s="17">
        <v>4.1900000000000004</v>
      </c>
      <c r="L56" s="18">
        <f>'TURPE (2)'!Q39</f>
        <v>52.732369327169287</v>
      </c>
      <c r="M56" s="18">
        <v>0.5</v>
      </c>
      <c r="N56" s="18">
        <v>2.08</v>
      </c>
      <c r="O56" s="19">
        <f t="shared" si="10"/>
        <v>2451.2977474041058</v>
      </c>
      <c r="P56" s="233">
        <f t="shared" si="11"/>
        <v>7769.9762200519581</v>
      </c>
      <c r="Q56" s="234"/>
      <c r="R56" s="22">
        <f t="shared" si="12"/>
        <v>1553.9952440103916</v>
      </c>
      <c r="S56" s="22">
        <f>P56+'TURPE (2)'!S39+'MONO C4'!R56</f>
        <v>9510.2163750623495</v>
      </c>
      <c r="T56" s="5"/>
      <c r="Y56" s="2"/>
      <c r="Z56" s="2"/>
      <c r="AA56" s="2"/>
      <c r="AB56" s="2"/>
      <c r="AC56" s="2"/>
      <c r="AD56" s="2"/>
      <c r="AE56" s="2"/>
    </row>
    <row r="57" spans="1:31" ht="23.25" customHeight="1" x14ac:dyDescent="0.25">
      <c r="A57" s="204"/>
      <c r="B57" s="17" t="str">
        <f t="shared" si="7"/>
        <v>Ma petite madeleine</v>
      </c>
      <c r="C57" s="17">
        <v>20.58</v>
      </c>
      <c r="D57" s="17"/>
      <c r="E57" s="17">
        <v>123.11</v>
      </c>
      <c r="F57" s="17">
        <v>123.11</v>
      </c>
      <c r="G57" s="17">
        <v>123.11</v>
      </c>
      <c r="H57" s="17">
        <v>123.11</v>
      </c>
      <c r="I57" s="22">
        <f t="shared" si="8"/>
        <v>15120.396536785865</v>
      </c>
      <c r="J57" s="17"/>
      <c r="K57" s="17">
        <v>4.1900000000000004</v>
      </c>
      <c r="L57" s="18">
        <f>'TURPE (2)'!Q40</f>
        <v>48.467859265935779</v>
      </c>
      <c r="M57" s="18">
        <v>0.5</v>
      </c>
      <c r="N57" s="18">
        <v>2.08</v>
      </c>
      <c r="O57" s="19">
        <f t="shared" si="10"/>
        <v>6673.5179450881733</v>
      </c>
      <c r="P57" s="233">
        <f t="shared" si="11"/>
        <v>21793.914481874039</v>
      </c>
      <c r="Q57" s="234"/>
      <c r="R57" s="22">
        <f t="shared" si="12"/>
        <v>4358.7828963748079</v>
      </c>
      <c r="S57" s="22">
        <f>P57+'TURPE (2)'!S40+'MONO C4'!R57</f>
        <v>26519.713472248844</v>
      </c>
      <c r="T57" s="5"/>
      <c r="Y57" s="2"/>
      <c r="Z57" s="2"/>
      <c r="AA57" s="2"/>
      <c r="AB57" s="2"/>
      <c r="AC57" s="2"/>
      <c r="AD57" s="2"/>
      <c r="AE57" s="2"/>
    </row>
    <row r="58" spans="1:31" ht="23.25" customHeight="1" x14ac:dyDescent="0.25">
      <c r="A58" s="204"/>
      <c r="B58" s="17" t="str">
        <f t="shared" si="7"/>
        <v>Ma petite madeleine</v>
      </c>
      <c r="C58" s="17">
        <v>20.58</v>
      </c>
      <c r="D58" s="17"/>
      <c r="E58" s="17">
        <v>123.11</v>
      </c>
      <c r="F58" s="17">
        <v>123.11</v>
      </c>
      <c r="G58" s="17">
        <v>123.11</v>
      </c>
      <c r="H58" s="17">
        <v>123.11</v>
      </c>
      <c r="I58" s="22">
        <f t="shared" si="8"/>
        <v>8012.7553455131538</v>
      </c>
      <c r="J58" s="17"/>
      <c r="K58" s="17">
        <v>4.1900000000000004</v>
      </c>
      <c r="L58" s="18">
        <f>'TURPE (2)'!Q41</f>
        <v>53.992488596361689</v>
      </c>
      <c r="M58" s="18">
        <v>0.5</v>
      </c>
      <c r="N58" s="18">
        <v>2.08</v>
      </c>
      <c r="O58" s="19">
        <f t="shared" si="10"/>
        <v>3832.9059469045706</v>
      </c>
      <c r="P58" s="233">
        <f t="shared" si="11"/>
        <v>11845.661292417724</v>
      </c>
      <c r="Q58" s="234"/>
      <c r="R58" s="22">
        <f t="shared" si="12"/>
        <v>2369.1322584835448</v>
      </c>
      <c r="S58" s="22">
        <f>P58+'TURPE (2)'!S41+'MONO C4'!R58</f>
        <v>14459.598140901269</v>
      </c>
      <c r="T58" s="5"/>
      <c r="Y58" s="2"/>
      <c r="Z58" s="2"/>
      <c r="AA58" s="2"/>
      <c r="AB58" s="2"/>
      <c r="AC58" s="2"/>
      <c r="AD58" s="2"/>
      <c r="AE58" s="2"/>
    </row>
    <row r="59" spans="1:31" ht="23.25" customHeight="1" x14ac:dyDescent="0.25">
      <c r="A59" s="204"/>
      <c r="B59" s="17" t="str">
        <f t="shared" si="7"/>
        <v>Ma petite madeleine</v>
      </c>
      <c r="C59" s="17">
        <v>20.58</v>
      </c>
      <c r="D59" s="17"/>
      <c r="E59" s="17">
        <v>123.11</v>
      </c>
      <c r="F59" s="17">
        <v>123.11</v>
      </c>
      <c r="G59" s="17">
        <v>123.11</v>
      </c>
      <c r="H59" s="17">
        <v>123.11</v>
      </c>
      <c r="I59" s="22">
        <f t="shared" si="8"/>
        <v>23147.92823237686</v>
      </c>
      <c r="J59" s="17"/>
      <c r="K59" s="17">
        <v>4.1900000000000004</v>
      </c>
      <c r="L59" s="18">
        <f>'TURPE (2)'!Q42</f>
        <v>43.049177731148035</v>
      </c>
      <c r="M59" s="18">
        <v>0.5</v>
      </c>
      <c r="N59" s="18">
        <v>2.08</v>
      </c>
      <c r="O59" s="19">
        <f t="shared" si="10"/>
        <v>9267.3820695650866</v>
      </c>
      <c r="P59" s="233">
        <f t="shared" si="11"/>
        <v>32415.310301941947</v>
      </c>
      <c r="Q59" s="234"/>
      <c r="R59" s="22">
        <f t="shared" si="12"/>
        <v>6483.0620603883899</v>
      </c>
      <c r="S59" s="22">
        <f>P59+'TURPE (2)'!S42+'MONO C4'!R59</f>
        <v>39219.559142330334</v>
      </c>
      <c r="T59" s="5"/>
      <c r="Y59" s="2"/>
      <c r="Z59" s="2"/>
      <c r="AA59" s="2"/>
      <c r="AB59" s="2"/>
      <c r="AC59" s="2"/>
      <c r="AD59" s="2"/>
      <c r="AE59" s="2"/>
    </row>
    <row r="60" spans="1:31" ht="23.25" customHeight="1" x14ac:dyDescent="0.25">
      <c r="A60" s="204"/>
      <c r="B60" s="17" t="str">
        <f t="shared" si="7"/>
        <v>SDC MY PLACE</v>
      </c>
      <c r="C60" s="17">
        <v>20.58</v>
      </c>
      <c r="D60" s="17"/>
      <c r="E60" s="17">
        <v>123.11</v>
      </c>
      <c r="F60" s="17">
        <v>123.11</v>
      </c>
      <c r="G60" s="17">
        <v>123.11</v>
      </c>
      <c r="H60" s="17">
        <v>123.11</v>
      </c>
      <c r="I60" s="22">
        <f t="shared" si="8"/>
        <v>7774.1792334277916</v>
      </c>
      <c r="J60" s="17"/>
      <c r="K60" s="17">
        <v>4.1900000000000004</v>
      </c>
      <c r="L60" s="18">
        <f>'TURPE (2)'!Q43</f>
        <v>51.052884972434398</v>
      </c>
      <c r="M60" s="18">
        <v>0.5</v>
      </c>
      <c r="N60" s="18">
        <v>2.08</v>
      </c>
      <c r="O60" s="19">
        <f t="shared" si="10"/>
        <v>3535.4198025894812</v>
      </c>
      <c r="P60" s="233">
        <f t="shared" si="11"/>
        <v>11309.599036017273</v>
      </c>
      <c r="Q60" s="234"/>
      <c r="R60" s="22">
        <f t="shared" si="12"/>
        <v>2261.9198072034546</v>
      </c>
      <c r="S60" s="22">
        <f>P60+'TURPE (2)'!S43+'MONO C4'!R60</f>
        <v>13831.599871220727</v>
      </c>
      <c r="T60" s="5"/>
      <c r="Y60" s="2"/>
      <c r="Z60" s="2"/>
      <c r="AA60" s="2"/>
      <c r="AB60" s="2"/>
      <c r="AC60" s="2"/>
      <c r="AD60" s="2"/>
      <c r="AE60" s="2"/>
    </row>
    <row r="61" spans="1:31" ht="23.25" customHeight="1" x14ac:dyDescent="0.25">
      <c r="A61" s="204"/>
      <c r="B61" s="17" t="str">
        <f t="shared" si="7"/>
        <v>SCI SAUVEUR</v>
      </c>
      <c r="C61" s="17">
        <v>20.58</v>
      </c>
      <c r="D61" s="17"/>
      <c r="E61" s="17">
        <v>123.11</v>
      </c>
      <c r="F61" s="17">
        <v>123.11</v>
      </c>
      <c r="G61" s="17">
        <v>123.11</v>
      </c>
      <c r="H61" s="17">
        <v>123.11</v>
      </c>
      <c r="I61" s="22">
        <f t="shared" si="8"/>
        <v>14058.297542421878</v>
      </c>
      <c r="J61" s="17"/>
      <c r="K61" s="17">
        <v>4.1900000000000004</v>
      </c>
      <c r="L61" s="18">
        <f>'TURPE (2)'!Q44</f>
        <v>40.5845400657902</v>
      </c>
      <c r="M61" s="18">
        <v>0.5</v>
      </c>
      <c r="N61" s="18">
        <v>2.08</v>
      </c>
      <c r="O61" s="19">
        <f t="shared" si="10"/>
        <v>5312.5622371437685</v>
      </c>
      <c r="P61" s="233">
        <f t="shared" si="11"/>
        <v>19370.859779565646</v>
      </c>
      <c r="Q61" s="234"/>
      <c r="R61" s="22">
        <f t="shared" si="12"/>
        <v>3874.1719559131293</v>
      </c>
      <c r="S61" s="22">
        <f>P61+'TURPE (2)'!S44+'MONO C4'!R61</f>
        <v>23431.276646478778</v>
      </c>
      <c r="T61" s="5"/>
      <c r="Y61" s="2"/>
      <c r="Z61" s="2"/>
      <c r="AA61" s="2"/>
      <c r="AB61" s="2"/>
      <c r="AC61" s="2"/>
      <c r="AD61" s="2"/>
      <c r="AE61" s="2"/>
    </row>
    <row r="62" spans="1:31" ht="23.25" customHeight="1" x14ac:dyDescent="0.25">
      <c r="A62" s="204"/>
      <c r="B62" s="17" t="str">
        <f t="shared" si="7"/>
        <v>SITE DE PLAISIR</v>
      </c>
      <c r="C62" s="17">
        <v>341.11</v>
      </c>
      <c r="D62" s="17"/>
      <c r="E62" s="17">
        <v>212.02</v>
      </c>
      <c r="F62" s="17">
        <v>212.02</v>
      </c>
      <c r="G62" s="17">
        <v>212.02</v>
      </c>
      <c r="H62" s="17">
        <v>212.02</v>
      </c>
      <c r="I62" s="22">
        <f t="shared" si="8"/>
        <v>299453.01600078796</v>
      </c>
      <c r="J62" s="17"/>
      <c r="K62" s="17">
        <f>0.071*31.2418</f>
        <v>2.2181677999999998</v>
      </c>
      <c r="L62" s="18">
        <f>'TURPE (2)'!Q45</f>
        <v>21.649383550868368</v>
      </c>
      <c r="M62" s="18">
        <v>0.5</v>
      </c>
      <c r="N62" s="18">
        <v>2.08</v>
      </c>
      <c r="O62" s="19">
        <f t="shared" si="10"/>
        <v>36843.414427684693</v>
      </c>
      <c r="P62" s="233">
        <f t="shared" si="11"/>
        <v>336296.43042847264</v>
      </c>
      <c r="Q62" s="234"/>
      <c r="R62" s="22">
        <f t="shared" si="12"/>
        <v>67259.286085694534</v>
      </c>
      <c r="S62" s="22">
        <f>P62+'TURPE (2)'!S45+'MONO C4'!R62</f>
        <v>404186.80051016714</v>
      </c>
      <c r="T62" s="5"/>
      <c r="Y62" s="2"/>
      <c r="Z62" s="2"/>
      <c r="AA62" s="2"/>
      <c r="AB62" s="2"/>
      <c r="AC62" s="2"/>
      <c r="AD62" s="2"/>
      <c r="AE62" s="2"/>
    </row>
    <row r="63" spans="1:31" ht="23.25" customHeight="1" x14ac:dyDescent="0.25">
      <c r="A63" s="204"/>
      <c r="B63" s="17" t="str">
        <f t="shared" si="7"/>
        <v>SCI VENDOME OUTLET COMMU</v>
      </c>
      <c r="C63" s="17">
        <v>341.11</v>
      </c>
      <c r="D63" s="17"/>
      <c r="E63" s="17">
        <v>212.02</v>
      </c>
      <c r="F63" s="17">
        <v>212.02</v>
      </c>
      <c r="G63" s="17">
        <v>212.02</v>
      </c>
      <c r="H63" s="17">
        <v>212.02</v>
      </c>
      <c r="I63" s="22">
        <f t="shared" si="8"/>
        <v>258723.77130051574</v>
      </c>
      <c r="J63" s="17"/>
      <c r="K63" s="17">
        <f>0.071*31.2418</f>
        <v>2.2181677999999998</v>
      </c>
      <c r="L63" s="18">
        <f>'TURPE (2)'!Q46</f>
        <v>21.726342024047934</v>
      </c>
      <c r="M63" s="18">
        <v>0.5</v>
      </c>
      <c r="N63" s="18">
        <v>2.08</v>
      </c>
      <c r="O63" s="19">
        <f t="shared" si="10"/>
        <v>31855.239633158606</v>
      </c>
      <c r="P63" s="233">
        <f t="shared" si="11"/>
        <v>290579.01093367435</v>
      </c>
      <c r="Q63" s="234"/>
      <c r="R63" s="22">
        <f t="shared" si="12"/>
        <v>58115.802186734873</v>
      </c>
      <c r="S63" s="22">
        <f>P63+'TURPE (2)'!S46+'MONO C4'!R63</f>
        <v>350967.1383164092</v>
      </c>
      <c r="T63" s="5"/>
      <c r="Y63" s="2"/>
      <c r="Z63" s="2"/>
      <c r="AA63" s="2"/>
      <c r="AB63" s="2"/>
      <c r="AC63" s="2"/>
      <c r="AD63" s="2"/>
      <c r="AE63" s="2"/>
    </row>
    <row r="64" spans="1:31" ht="23.25" customHeight="1" x14ac:dyDescent="0.25">
      <c r="A64" s="204"/>
      <c r="B64" s="17" t="str">
        <f t="shared" si="7"/>
        <v>SDC MY PLACE</v>
      </c>
      <c r="C64" s="17">
        <v>20.58</v>
      </c>
      <c r="D64" s="17"/>
      <c r="E64" s="17">
        <v>123.11</v>
      </c>
      <c r="F64" s="17">
        <v>123.11</v>
      </c>
      <c r="G64" s="17">
        <v>123.11</v>
      </c>
      <c r="H64" s="17">
        <v>123.11</v>
      </c>
      <c r="I64" s="22">
        <f t="shared" si="8"/>
        <v>13747.890269578824</v>
      </c>
      <c r="J64" s="17"/>
      <c r="K64" s="17">
        <v>4.1900000000000004</v>
      </c>
      <c r="L64" s="18">
        <f>'TURPE (2)'!Q47</f>
        <v>44.041514110425233</v>
      </c>
      <c r="M64" s="18">
        <v>0.5</v>
      </c>
      <c r="N64" s="18">
        <v>2.08</v>
      </c>
      <c r="O64" s="19">
        <f t="shared" si="10"/>
        <v>5572.2744610232439</v>
      </c>
      <c r="P64" s="233">
        <f t="shared" si="11"/>
        <v>19320.164730602068</v>
      </c>
      <c r="Q64" s="234"/>
      <c r="R64" s="22">
        <f t="shared" si="12"/>
        <v>3864.0329461204137</v>
      </c>
      <c r="S64" s="22">
        <f>P64+'TURPE (2)'!S47+'MONO C4'!R64</f>
        <v>23459.555142722482</v>
      </c>
      <c r="T64" s="5"/>
      <c r="Y64" s="2"/>
      <c r="Z64" s="2"/>
      <c r="AA64" s="2"/>
      <c r="AB64" s="2"/>
      <c r="AC64" s="2"/>
      <c r="AD64" s="2"/>
      <c r="AE64" s="2"/>
    </row>
    <row r="65" spans="1:31" ht="23.25" customHeight="1" x14ac:dyDescent="0.25">
      <c r="A65" s="3"/>
      <c r="B65" s="5"/>
      <c r="C65" s="199"/>
      <c r="D65" s="199"/>
      <c r="E65" s="199"/>
      <c r="F65" s="199"/>
      <c r="G65" s="199"/>
      <c r="H65" s="199"/>
      <c r="I65" s="199"/>
      <c r="J65" s="199"/>
      <c r="K65" s="199"/>
      <c r="L65" s="199"/>
      <c r="M65" s="199"/>
      <c r="N65" s="199"/>
      <c r="O65" s="16"/>
      <c r="P65" s="13"/>
      <c r="Q65" s="5"/>
      <c r="R65" s="5"/>
      <c r="S65" s="5"/>
      <c r="T65" s="5"/>
      <c r="Y65" s="2"/>
      <c r="Z65" s="2"/>
      <c r="AA65" s="2"/>
      <c r="AB65" s="2"/>
      <c r="AC65" s="2"/>
      <c r="AD65" s="2"/>
      <c r="AE65" s="2"/>
    </row>
    <row r="66" spans="1:31" ht="23.25" hidden="1" customHeight="1" x14ac:dyDescent="0.25">
      <c r="A66" s="253"/>
      <c r="B66" s="225" t="s">
        <v>34</v>
      </c>
      <c r="C66" s="225"/>
      <c r="D66" s="225"/>
      <c r="E66" s="225"/>
      <c r="F66" s="225"/>
      <c r="G66" s="225"/>
      <c r="H66" s="225"/>
      <c r="I66" s="225"/>
      <c r="J66" s="225"/>
      <c r="K66" s="225"/>
      <c r="L66" s="225"/>
      <c r="M66" s="225"/>
      <c r="N66" s="225"/>
      <c r="O66" s="225"/>
      <c r="P66" s="225"/>
      <c r="Q66" s="225"/>
      <c r="R66" s="225"/>
      <c r="S66" s="226"/>
      <c r="T66" s="5"/>
      <c r="Y66" s="2"/>
      <c r="Z66" s="2"/>
      <c r="AA66" s="2"/>
      <c r="AB66" s="2"/>
      <c r="AC66" s="2"/>
      <c r="AD66" s="2"/>
      <c r="AE66" s="2"/>
    </row>
    <row r="67" spans="1:31" ht="23.25" hidden="1" customHeight="1" x14ac:dyDescent="0.25">
      <c r="A67" s="254"/>
      <c r="B67" s="223" t="s">
        <v>154</v>
      </c>
      <c r="C67" s="223" t="s">
        <v>24</v>
      </c>
      <c r="D67" s="240" t="s">
        <v>25</v>
      </c>
      <c r="E67" s="241"/>
      <c r="F67" s="241"/>
      <c r="G67" s="241"/>
      <c r="H67" s="224"/>
      <c r="I67" s="238" t="s">
        <v>26</v>
      </c>
      <c r="J67" s="240" t="s">
        <v>27</v>
      </c>
      <c r="K67" s="241"/>
      <c r="L67" s="241"/>
      <c r="M67" s="241"/>
      <c r="N67" s="241"/>
      <c r="O67" s="224"/>
      <c r="P67" s="225" t="s">
        <v>28</v>
      </c>
      <c r="Q67" s="309"/>
      <c r="R67" s="238" t="s">
        <v>150</v>
      </c>
      <c r="S67" s="238" t="s">
        <v>151</v>
      </c>
      <c r="T67" s="5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ht="23.25" hidden="1" customHeight="1" x14ac:dyDescent="0.25">
      <c r="A68" s="254"/>
      <c r="B68" s="224"/>
      <c r="C68" s="224"/>
      <c r="D68" s="21" t="s">
        <v>17</v>
      </c>
      <c r="E68" s="21" t="s">
        <v>18</v>
      </c>
      <c r="F68" s="21" t="s">
        <v>19</v>
      </c>
      <c r="G68" s="21" t="s">
        <v>20</v>
      </c>
      <c r="H68" s="21" t="s">
        <v>21</v>
      </c>
      <c r="I68" s="311"/>
      <c r="J68" s="21" t="s">
        <v>29</v>
      </c>
      <c r="K68" s="21" t="s">
        <v>30</v>
      </c>
      <c r="L68" s="21" t="s">
        <v>31</v>
      </c>
      <c r="M68" s="21" t="s">
        <v>36</v>
      </c>
      <c r="N68" s="21" t="s">
        <v>32</v>
      </c>
      <c r="O68" s="21" t="s">
        <v>33</v>
      </c>
      <c r="P68" s="310"/>
      <c r="Q68" s="311"/>
      <c r="R68" s="239"/>
      <c r="S68" s="239"/>
      <c r="T68" s="5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ht="23.25" hidden="1" customHeight="1" x14ac:dyDescent="0.25">
      <c r="A69" s="255"/>
      <c r="B69" s="17" t="str">
        <f>C12</f>
        <v>SCI SAMUEL</v>
      </c>
      <c r="C69" s="17"/>
      <c r="D69" s="17"/>
      <c r="E69" s="17"/>
      <c r="F69" s="17"/>
      <c r="G69" s="17"/>
      <c r="H69" s="17"/>
      <c r="I69" s="22">
        <f>C69*12+D69*L12+E69*M12+F69*N12+G69*O12+H69*P12</f>
        <v>0</v>
      </c>
      <c r="J69" s="17"/>
      <c r="K69" s="17"/>
      <c r="L69" s="17">
        <f t="shared" ref="L69:N72" si="13">L43</f>
        <v>62.495954386806503</v>
      </c>
      <c r="M69" s="18">
        <f t="shared" si="13"/>
        <v>0.5</v>
      </c>
      <c r="N69" s="18">
        <f t="shared" si="13"/>
        <v>2.08</v>
      </c>
      <c r="O69" s="19">
        <f>J69*Q12+K69*Q12+L69*Q12+M69*Q12+N69*Q12</f>
        <v>2404.7975325688076</v>
      </c>
      <c r="P69" s="233">
        <f>I69+O69</f>
        <v>2404.7975325688076</v>
      </c>
      <c r="Q69" s="234"/>
      <c r="R69" s="22">
        <f>(C69*12+'TURPE (2)'!$S$26)*0.055+(I69-(C69*12)+M69*Q12+N69*Q12)*0.2</f>
        <v>34.550734938783961</v>
      </c>
      <c r="S69" s="22">
        <f>P69+'TURPE (2)'!$S$26+'MONO C4'!R69</f>
        <v>2720.8505195075918</v>
      </c>
      <c r="T69" s="5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ht="23.25" hidden="1" customHeight="1" x14ac:dyDescent="0.25">
      <c r="A70" s="204"/>
      <c r="B70" s="17" t="str">
        <f>C13</f>
        <v>SCI VICTOIRE</v>
      </c>
      <c r="C70" s="17"/>
      <c r="D70" s="17"/>
      <c r="E70" s="17"/>
      <c r="F70" s="17"/>
      <c r="G70" s="17"/>
      <c r="H70" s="17"/>
      <c r="I70" s="22">
        <f>C70*12+D70*L13+E70*M13+F70*N13+G70*O13+H70*P13</f>
        <v>0</v>
      </c>
      <c r="J70" s="17"/>
      <c r="K70" s="17"/>
      <c r="L70" s="17">
        <f t="shared" si="13"/>
        <v>59.065635665270229</v>
      </c>
      <c r="M70" s="18">
        <f t="shared" si="13"/>
        <v>0.5</v>
      </c>
      <c r="N70" s="18">
        <f t="shared" si="13"/>
        <v>2.08</v>
      </c>
      <c r="O70" s="19">
        <f>J70*Q13+K70*Q13+L70*Q13+M70*Q13+N70*Q13</f>
        <v>1993.1206332754894</v>
      </c>
      <c r="P70" s="233">
        <f t="shared" ref="P70:P72" si="14">I70+O70</f>
        <v>1993.1206332754894</v>
      </c>
      <c r="Q70" s="234"/>
      <c r="R70" s="22">
        <f>(C70*12+'TURPE (2)'!$S$26)*0.055+(I70-(C70*12)+M70*Q13+N70*Q13)*0.2</f>
        <v>32.165885143159393</v>
      </c>
      <c r="S70" s="22">
        <f>P70+'TURPE (2)'!$S$26+'MONO C4'!R70</f>
        <v>2306.7887704186487</v>
      </c>
      <c r="T70" s="5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ht="23.25" hidden="1" customHeight="1" x14ac:dyDescent="0.25">
      <c r="A71" s="204"/>
      <c r="B71" s="17" t="str">
        <f>C14</f>
        <v>SCI VICTOIRE</v>
      </c>
      <c r="C71" s="17"/>
      <c r="D71" s="17"/>
      <c r="E71" s="17"/>
      <c r="F71" s="17"/>
      <c r="G71" s="17"/>
      <c r="H71" s="17"/>
      <c r="I71" s="22">
        <f>C71*12+D71*L14+E71*M14+F71*N14+G71*O14+H71*P14</f>
        <v>0</v>
      </c>
      <c r="J71" s="17"/>
      <c r="K71" s="17"/>
      <c r="L71" s="17">
        <f t="shared" si="13"/>
        <v>56.866087819355975</v>
      </c>
      <c r="M71" s="18">
        <f t="shared" si="13"/>
        <v>0.5</v>
      </c>
      <c r="N71" s="18">
        <f t="shared" si="13"/>
        <v>2.08</v>
      </c>
      <c r="O71" s="19">
        <f>J71*Q14+K71*Q14+L71*Q14+M71*Q14+N71*Q14</f>
        <v>2226.0169872347974</v>
      </c>
      <c r="P71" s="233">
        <f t="shared" si="14"/>
        <v>2226.0169872347974</v>
      </c>
      <c r="Q71" s="234"/>
      <c r="R71" s="22">
        <f>(C71*12+'TURPE (2)'!$S$26)*0.055+(I71-(C71*12)+M71*Q14+N71*Q14)*0.2</f>
        <v>34.804749294117414</v>
      </c>
      <c r="S71" s="22">
        <f>P71+'TURPE (2)'!$S$26+'MONO C4'!R71</f>
        <v>2542.3239885289145</v>
      </c>
      <c r="T71" s="5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ht="23.25" hidden="1" customHeight="1" x14ac:dyDescent="0.25">
      <c r="A72" s="204"/>
      <c r="B72" s="17" t="str">
        <f>C30</f>
        <v>SCI SAUVEUR</v>
      </c>
      <c r="C72" s="17"/>
      <c r="D72" s="17"/>
      <c r="E72" s="17"/>
      <c r="F72" s="17"/>
      <c r="G72" s="17"/>
      <c r="H72" s="17"/>
      <c r="I72" s="22">
        <f>C72*12+D72*L30+E72*M30+F72*N30+G72*O30+H72*P30</f>
        <v>0</v>
      </c>
      <c r="J72" s="17"/>
      <c r="K72" s="17"/>
      <c r="L72" s="17">
        <f t="shared" si="13"/>
        <v>41.943605917137965</v>
      </c>
      <c r="M72" s="18">
        <f t="shared" si="13"/>
        <v>0.5</v>
      </c>
      <c r="N72" s="18">
        <f t="shared" si="13"/>
        <v>2.08</v>
      </c>
      <c r="O72" s="19">
        <f>J72*Q30+K72*Q30+L72*Q30+M72*Q30+N72*Q30</f>
        <v>4994.9683204237235</v>
      </c>
      <c r="P72" s="233">
        <f t="shared" si="14"/>
        <v>4994.9683204237235</v>
      </c>
      <c r="Q72" s="234"/>
      <c r="R72" s="22">
        <f>(C72*12+'TURPE (2)'!$S$26)*0.055+(I72-(C72*12)+M72*Q30+N72*Q30)*0.2</f>
        <v>73.371098978915526</v>
      </c>
      <c r="S72" s="22">
        <f>P72+'TURPE (2)'!$S$26+'MONO C4'!R72</f>
        <v>5349.8416714026389</v>
      </c>
      <c r="T72" s="5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ht="23.25" hidden="1" customHeight="1" x14ac:dyDescent="0.25">
      <c r="A73" s="204"/>
      <c r="B73" s="17"/>
      <c r="C73" s="17"/>
      <c r="D73" s="17"/>
      <c r="E73" s="17"/>
      <c r="F73" s="17"/>
      <c r="G73" s="17"/>
      <c r="H73" s="17"/>
      <c r="I73" s="22"/>
      <c r="J73" s="17"/>
      <c r="K73" s="17"/>
      <c r="L73" s="17"/>
      <c r="M73" s="18"/>
      <c r="N73" s="18"/>
      <c r="O73" s="19"/>
      <c r="P73" s="208"/>
      <c r="Q73" s="209"/>
      <c r="R73" s="22"/>
      <c r="S73" s="22"/>
      <c r="T73" s="5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ht="23.25" hidden="1" customHeight="1" x14ac:dyDescent="0.25">
      <c r="A74" s="204"/>
      <c r="B74" s="17" t="str">
        <f t="shared" ref="B74:B83" si="15">C31</f>
        <v>SITE DE PLAISIR</v>
      </c>
      <c r="C74" s="17"/>
      <c r="D74" s="17"/>
      <c r="E74" s="17"/>
      <c r="F74" s="17"/>
      <c r="G74" s="17"/>
      <c r="H74" s="17"/>
      <c r="I74" s="22">
        <f t="shared" ref="I74:I81" si="16">C74*12+D74*L31+E74*M31+F74*N31+G74*O31+H74*P31</f>
        <v>0</v>
      </c>
      <c r="J74" s="17"/>
      <c r="K74" s="17"/>
      <c r="L74" s="17">
        <f>L47</f>
        <v>103.42067852476042</v>
      </c>
      <c r="M74" s="18">
        <f>M47</f>
        <v>0.5</v>
      </c>
      <c r="N74" s="18">
        <f>N47</f>
        <v>2.08</v>
      </c>
      <c r="O74" s="19">
        <f t="shared" ref="O74:O81" si="17">J74*Q31+K74*Q31+L74*Q31+M74*Q31+N74*Q31</f>
        <v>147666.86248915427</v>
      </c>
      <c r="P74" s="233">
        <f t="shared" ref="P74:P83" si="18">I74+O74</f>
        <v>147666.86248915427</v>
      </c>
      <c r="Q74" s="234"/>
      <c r="R74" s="22">
        <f>(C74*12+'TURPE (2)'!$S$26)*0.055+(I74-(C74*12)+M74*Q31+N74*Q31)*0.2</f>
        <v>734.30916445242804</v>
      </c>
      <c r="S74" s="22">
        <f>P74+'TURPE (2)'!$S$26+'MONO C4'!R74</f>
        <v>148682.6739056067</v>
      </c>
      <c r="T74" s="5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ht="23.25" hidden="1" customHeight="1" x14ac:dyDescent="0.25">
      <c r="A75" s="204"/>
      <c r="B75" s="17" t="str">
        <f t="shared" si="15"/>
        <v>SCI VENDOME OUTLET COMMU</v>
      </c>
      <c r="C75" s="17"/>
      <c r="D75" s="17"/>
      <c r="E75" s="17"/>
      <c r="F75" s="17"/>
      <c r="G75" s="17"/>
      <c r="H75" s="17"/>
      <c r="I75" s="22">
        <f t="shared" si="16"/>
        <v>0</v>
      </c>
      <c r="J75" s="17"/>
      <c r="K75" s="17"/>
      <c r="L75" s="17">
        <f t="shared" ref="L75:N83" si="19">L50</f>
        <v>45.269008727616281</v>
      </c>
      <c r="M75" s="18">
        <f t="shared" si="19"/>
        <v>0.5</v>
      </c>
      <c r="N75" s="18">
        <f t="shared" si="19"/>
        <v>2.08</v>
      </c>
      <c r="O75" s="19">
        <f t="shared" si="17"/>
        <v>57465.402728965419</v>
      </c>
      <c r="P75" s="233">
        <f t="shared" si="18"/>
        <v>57465.402728965419</v>
      </c>
      <c r="Q75" s="234"/>
      <c r="R75" s="22">
        <f>(C75*12+'TURPE (2)'!$S$26)*0.055+(I75-(C75*12)+M75*Q32+N75*Q32)*0.2</f>
        <v>635.18507113415387</v>
      </c>
      <c r="S75" s="22">
        <f>P75+'TURPE (2)'!$S$26+'MONO C4'!R75</f>
        <v>58382.090052099571</v>
      </c>
      <c r="T75" s="5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ht="23.25" hidden="1" customHeight="1" x14ac:dyDescent="0.25">
      <c r="A76" s="204"/>
      <c r="B76" s="17" t="str">
        <f t="shared" si="15"/>
        <v>SDC MY PLACE</v>
      </c>
      <c r="C76" s="17"/>
      <c r="D76" s="17"/>
      <c r="E76" s="17"/>
      <c r="F76" s="17"/>
      <c r="G76" s="17"/>
      <c r="H76" s="17"/>
      <c r="I76" s="22">
        <f t="shared" si="16"/>
        <v>0</v>
      </c>
      <c r="J76" s="17"/>
      <c r="K76" s="17"/>
      <c r="L76" s="17">
        <f t="shared" si="19"/>
        <v>26.561708472578022</v>
      </c>
      <c r="M76" s="18">
        <f t="shared" si="19"/>
        <v>0.5</v>
      </c>
      <c r="N76" s="18">
        <f t="shared" si="19"/>
        <v>2.08</v>
      </c>
      <c r="O76" s="19">
        <f t="shared" si="17"/>
        <v>3195.8425312701675</v>
      </c>
      <c r="P76" s="233">
        <f t="shared" si="18"/>
        <v>3195.8425312701675</v>
      </c>
      <c r="Q76" s="234"/>
      <c r="R76" s="22">
        <f>(C76*12+'TURPE (2)'!$S$26)*0.055+(I76-(C76*12)+M76*Q33+N76*Q33)*0.2</f>
        <v>72.070066140096444</v>
      </c>
      <c r="S76" s="22">
        <f>P76+'TURPE (2)'!$S$26+'MONO C4'!R76</f>
        <v>3549.4148494102642</v>
      </c>
      <c r="T76" s="5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ht="23.25" hidden="1" customHeight="1" x14ac:dyDescent="0.25">
      <c r="A77" s="204"/>
      <c r="B77" s="17">
        <f t="shared" si="15"/>
        <v>0</v>
      </c>
      <c r="C77" s="17"/>
      <c r="D77" s="17"/>
      <c r="E77" s="17"/>
      <c r="F77" s="17"/>
      <c r="G77" s="17"/>
      <c r="H77" s="17"/>
      <c r="I77" s="22">
        <f t="shared" si="16"/>
        <v>0</v>
      </c>
      <c r="J77" s="17"/>
      <c r="K77" s="17"/>
      <c r="L77" s="17">
        <f t="shared" si="19"/>
        <v>46.234546802806705</v>
      </c>
      <c r="M77" s="18">
        <f t="shared" si="19"/>
        <v>0.5</v>
      </c>
      <c r="N77" s="18">
        <f t="shared" si="19"/>
        <v>2.08</v>
      </c>
      <c r="O77" s="19">
        <f t="shared" si="17"/>
        <v>0</v>
      </c>
      <c r="P77" s="233">
        <f t="shared" si="18"/>
        <v>0</v>
      </c>
      <c r="Q77" s="234"/>
      <c r="R77" s="22">
        <f>(C77*12+'TURPE (2)'!$S$26)*0.055+(I77-(C77*12)+M77*Q34+N77*Q34)*0.2</f>
        <v>15.48262386</v>
      </c>
      <c r="S77" s="22">
        <f>P77+'TURPE (2)'!$S$26+'MONO C4'!R77</f>
        <v>296.98487585999999</v>
      </c>
      <c r="T77" s="5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ht="23.25" hidden="1" customHeight="1" x14ac:dyDescent="0.25">
      <c r="A78" s="204"/>
      <c r="B78" s="17">
        <f t="shared" si="15"/>
        <v>0</v>
      </c>
      <c r="C78" s="17"/>
      <c r="D78" s="17"/>
      <c r="E78" s="17"/>
      <c r="F78" s="17"/>
      <c r="G78" s="17"/>
      <c r="H78" s="17"/>
      <c r="I78" s="22">
        <f t="shared" si="16"/>
        <v>0</v>
      </c>
      <c r="J78" s="17"/>
      <c r="K78" s="17"/>
      <c r="L78" s="17">
        <f t="shared" si="19"/>
        <v>22.131768026736601</v>
      </c>
      <c r="M78" s="18">
        <f t="shared" si="19"/>
        <v>0.5</v>
      </c>
      <c r="N78" s="18">
        <f t="shared" si="19"/>
        <v>2.08</v>
      </c>
      <c r="O78" s="19">
        <f t="shared" si="17"/>
        <v>0</v>
      </c>
      <c r="P78" s="233">
        <f t="shared" si="18"/>
        <v>0</v>
      </c>
      <c r="Q78" s="234"/>
      <c r="R78" s="22">
        <f>(C78*12+'TURPE (2)'!$S$26)*0.055+(I78-(C78*12)+M78*Q35+N78*Q35)*0.2</f>
        <v>15.48262386</v>
      </c>
      <c r="S78" s="22">
        <f>P78+'TURPE (2)'!$S$26+'MONO C4'!R78</f>
        <v>296.98487585999999</v>
      </c>
      <c r="T78" s="5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 ht="23.25" hidden="1" customHeight="1" x14ac:dyDescent="0.25">
      <c r="A79" s="204"/>
      <c r="B79" s="17">
        <f t="shared" si="15"/>
        <v>0</v>
      </c>
      <c r="C79" s="17"/>
      <c r="D79" s="17"/>
      <c r="E79" s="17"/>
      <c r="F79" s="17"/>
      <c r="G79" s="17"/>
      <c r="H79" s="17"/>
      <c r="I79" s="22">
        <f t="shared" si="16"/>
        <v>0</v>
      </c>
      <c r="J79" s="17"/>
      <c r="K79" s="17"/>
      <c r="L79" s="17">
        <f t="shared" si="19"/>
        <v>88.479162871055451</v>
      </c>
      <c r="M79" s="18">
        <f t="shared" si="19"/>
        <v>0.5</v>
      </c>
      <c r="N79" s="18">
        <f t="shared" si="19"/>
        <v>2.08</v>
      </c>
      <c r="O79" s="19">
        <f t="shared" si="17"/>
        <v>0</v>
      </c>
      <c r="P79" s="233">
        <f t="shared" si="18"/>
        <v>0</v>
      </c>
      <c r="Q79" s="234"/>
      <c r="R79" s="22">
        <f>(C79*12+'TURPE (2)'!$S$26)*0.055+(I79-(C79*12)+M79*Q36+N79*Q36)*0.2</f>
        <v>15.48262386</v>
      </c>
      <c r="S79" s="22">
        <f>P79+'TURPE (2)'!$S$26+'MONO C4'!R79</f>
        <v>296.98487585999999</v>
      </c>
      <c r="T79" s="5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ht="23.25" hidden="1" customHeight="1" x14ac:dyDescent="0.25">
      <c r="A80" s="204"/>
      <c r="B80" s="17">
        <f t="shared" si="15"/>
        <v>0</v>
      </c>
      <c r="C80" s="17"/>
      <c r="D80" s="17"/>
      <c r="E80" s="17"/>
      <c r="F80" s="17"/>
      <c r="G80" s="17"/>
      <c r="H80" s="17"/>
      <c r="I80" s="22">
        <f t="shared" si="16"/>
        <v>0</v>
      </c>
      <c r="J80" s="17"/>
      <c r="K80" s="17"/>
      <c r="L80" s="17">
        <f t="shared" si="19"/>
        <v>38.096329773055196</v>
      </c>
      <c r="M80" s="18">
        <f t="shared" si="19"/>
        <v>0.5</v>
      </c>
      <c r="N80" s="18">
        <f t="shared" si="19"/>
        <v>2.08</v>
      </c>
      <c r="O80" s="19">
        <f t="shared" si="17"/>
        <v>0</v>
      </c>
      <c r="P80" s="233">
        <f t="shared" si="18"/>
        <v>0</v>
      </c>
      <c r="Q80" s="234"/>
      <c r="R80" s="22">
        <f>(C80*12+'TURPE (2)'!$S$26)*0.055+(I80-(C80*12)+M80*Q37+N80*Q37)*0.2</f>
        <v>15.48262386</v>
      </c>
      <c r="S80" s="22">
        <f>P80+'TURPE (2)'!$S$26+'MONO C4'!R80</f>
        <v>296.98487585999999</v>
      </c>
      <c r="T80" s="5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 ht="23.25" hidden="1" customHeight="1" x14ac:dyDescent="0.25">
      <c r="A81" s="204"/>
      <c r="B81" s="17">
        <f t="shared" si="15"/>
        <v>0</v>
      </c>
      <c r="C81" s="17"/>
      <c r="D81" s="17"/>
      <c r="E81" s="17"/>
      <c r="F81" s="17"/>
      <c r="G81" s="17"/>
      <c r="H81" s="17"/>
      <c r="I81" s="22">
        <f t="shared" si="16"/>
        <v>0</v>
      </c>
      <c r="J81" s="17"/>
      <c r="K81" s="17"/>
      <c r="L81" s="17">
        <f t="shared" si="19"/>
        <v>52.732369327169287</v>
      </c>
      <c r="M81" s="18">
        <f t="shared" si="19"/>
        <v>0.5</v>
      </c>
      <c r="N81" s="18">
        <f t="shared" si="19"/>
        <v>2.08</v>
      </c>
      <c r="O81" s="19">
        <f t="shared" si="17"/>
        <v>0</v>
      </c>
      <c r="P81" s="233">
        <f t="shared" si="18"/>
        <v>0</v>
      </c>
      <c r="Q81" s="234"/>
      <c r="R81" s="22">
        <f>(C81*12+'TURPE (2)'!$S$26)*0.055+(I81-(C81*12)+M81*Q38+N81*Q38)*0.2</f>
        <v>15.48262386</v>
      </c>
      <c r="S81" s="22">
        <f>P81+'TURPE (2)'!$S$26+'MONO C4'!R81</f>
        <v>296.98487585999999</v>
      </c>
      <c r="T81" s="5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ht="23.25" hidden="1" customHeight="1" x14ac:dyDescent="0.25">
      <c r="A82" s="204"/>
      <c r="B82" s="17">
        <f t="shared" si="15"/>
        <v>0</v>
      </c>
      <c r="C82" s="17"/>
      <c r="D82" s="17"/>
      <c r="E82" s="17"/>
      <c r="F82" s="17"/>
      <c r="G82" s="17"/>
      <c r="H82" s="17"/>
      <c r="I82" s="22" t="e">
        <f>C82*12+D82*#REF!+E82*#REF!+F82*#REF!+G82*#REF!+H82*#REF!</f>
        <v>#REF!</v>
      </c>
      <c r="J82" s="17"/>
      <c r="K82" s="17"/>
      <c r="L82" s="17">
        <f t="shared" si="19"/>
        <v>48.467859265935779</v>
      </c>
      <c r="M82" s="18">
        <f t="shared" si="19"/>
        <v>0.5</v>
      </c>
      <c r="N82" s="18">
        <f t="shared" si="19"/>
        <v>2.08</v>
      </c>
      <c r="O82" s="19" t="e">
        <f>J82*#REF!+K82*#REF!+L82*#REF!+M82*#REF!+N82*#REF!</f>
        <v>#REF!</v>
      </c>
      <c r="P82" s="233" t="e">
        <f t="shared" si="18"/>
        <v>#REF!</v>
      </c>
      <c r="Q82" s="234"/>
      <c r="R82" s="22" t="e">
        <f>(C82*12+'TURPE (2)'!$S$26)*0.055+(I82-(C82*12)+M82*#REF!+N82*#REF!)*0.2</f>
        <v>#REF!</v>
      </c>
      <c r="S82" s="22" t="e">
        <f>P82+'TURPE (2)'!$S$26+'MONO C4'!R82</f>
        <v>#REF!</v>
      </c>
      <c r="T82" s="5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ht="23.25" hidden="1" customHeight="1" x14ac:dyDescent="0.25">
      <c r="A83" s="204"/>
      <c r="B83" s="17">
        <f t="shared" si="15"/>
        <v>0</v>
      </c>
      <c r="C83" s="17"/>
      <c r="D83" s="17"/>
      <c r="E83" s="17"/>
      <c r="F83" s="17"/>
      <c r="G83" s="17"/>
      <c r="H83" s="17"/>
      <c r="I83" s="22" t="e">
        <f>C83*12+D83*#REF!+E83*#REF!+F83*#REF!+G83*#REF!+H83*#REF!</f>
        <v>#REF!</v>
      </c>
      <c r="J83" s="17"/>
      <c r="K83" s="17"/>
      <c r="L83" s="17">
        <f t="shared" si="19"/>
        <v>53.992488596361689</v>
      </c>
      <c r="M83" s="18">
        <f t="shared" si="19"/>
        <v>0.5</v>
      </c>
      <c r="N83" s="18">
        <f t="shared" si="19"/>
        <v>2.08</v>
      </c>
      <c r="O83" s="19" t="e">
        <f>J83*#REF!+K83*#REF!+L83*#REF!+M83*#REF!+N83*#REF!</f>
        <v>#REF!</v>
      </c>
      <c r="P83" s="233" t="e">
        <f t="shared" si="18"/>
        <v>#REF!</v>
      </c>
      <c r="Q83" s="234"/>
      <c r="R83" s="22" t="e">
        <f>(C83*12+'TURPE (2)'!$S$26)*0.055+(I83-(C83*12)+M83*#REF!+N83*#REF!)*0.2</f>
        <v>#REF!</v>
      </c>
      <c r="S83" s="22" t="e">
        <f>P83+'TURPE (2)'!$S$26+'MONO C4'!R83</f>
        <v>#REF!</v>
      </c>
      <c r="T83" s="5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ht="23.25" hidden="1" customHeight="1" x14ac:dyDescent="0.25">
      <c r="A84" s="1"/>
      <c r="B84" s="5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5"/>
      <c r="R84" s="5"/>
      <c r="S84" s="5"/>
      <c r="T84" s="5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ht="23.25" hidden="1" customHeight="1" x14ac:dyDescent="0.25">
      <c r="A85" s="1"/>
      <c r="B85" s="5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203"/>
      <c r="R85" s="203"/>
      <c r="S85" s="203"/>
      <c r="T85" s="5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ht="23.25" customHeight="1" x14ac:dyDescent="0.25">
      <c r="A86" s="1"/>
      <c r="B86" s="227" t="str">
        <f>"ETUDE ELECTRICITE - "&amp;N2</f>
        <v>ETUDE ELECTRICITE - COMPAGNIE DE PHALSBOURG</v>
      </c>
      <c r="C86" s="227"/>
      <c r="D86" s="227"/>
      <c r="E86" s="227"/>
      <c r="F86" s="227"/>
      <c r="G86" s="227"/>
      <c r="H86" s="227"/>
      <c r="I86" s="227"/>
      <c r="J86" s="227"/>
      <c r="K86" s="227"/>
      <c r="L86" s="227"/>
      <c r="M86" s="227"/>
      <c r="N86" s="227"/>
      <c r="O86" s="227"/>
      <c r="P86" s="227"/>
      <c r="Q86" s="227"/>
      <c r="R86" s="227"/>
      <c r="S86" s="228"/>
      <c r="T86" s="5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ht="23.25" customHeight="1" x14ac:dyDescent="0.25">
      <c r="A87" s="3"/>
      <c r="B87" s="5"/>
      <c r="C87" s="199"/>
      <c r="D87" s="14"/>
      <c r="E87" s="199"/>
      <c r="F87" s="14"/>
      <c r="G87" s="199"/>
      <c r="H87" s="14"/>
      <c r="I87" s="199"/>
      <c r="J87" s="14"/>
      <c r="K87" s="199"/>
      <c r="L87" s="14"/>
      <c r="M87" s="199"/>
      <c r="N87" s="199"/>
      <c r="O87" s="199"/>
      <c r="P87" s="199"/>
      <c r="Q87" s="5"/>
      <c r="R87" s="5"/>
      <c r="S87" s="5"/>
      <c r="T87" s="5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ht="23.25" customHeight="1" x14ac:dyDescent="0.25">
      <c r="A88" s="253"/>
      <c r="B88" s="229" t="s">
        <v>156</v>
      </c>
      <c r="C88" s="229"/>
      <c r="D88" s="229"/>
      <c r="E88" s="229"/>
      <c r="F88" s="229"/>
      <c r="G88" s="229"/>
      <c r="H88" s="229"/>
      <c r="I88" s="229"/>
      <c r="J88" s="229"/>
      <c r="K88" s="229"/>
      <c r="L88" s="229"/>
      <c r="M88" s="229"/>
      <c r="N88" s="229"/>
      <c r="O88" s="229"/>
      <c r="P88" s="229"/>
      <c r="Q88" s="229"/>
      <c r="R88" s="229"/>
      <c r="S88" s="230"/>
      <c r="T88" s="5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ht="23.25" customHeight="1" x14ac:dyDescent="0.25">
      <c r="A89" s="248"/>
      <c r="B89" s="231" t="s">
        <v>179</v>
      </c>
      <c r="C89" s="231"/>
      <c r="D89" s="231"/>
      <c r="E89" s="231"/>
      <c r="F89" s="231"/>
      <c r="G89" s="231"/>
      <c r="H89" s="231"/>
      <c r="I89" s="231"/>
      <c r="J89" s="231"/>
      <c r="K89" s="231"/>
      <c r="L89" s="231"/>
      <c r="M89" s="231"/>
      <c r="N89" s="231"/>
      <c r="O89" s="231"/>
      <c r="P89" s="231"/>
      <c r="Q89" s="231"/>
      <c r="R89" s="231"/>
      <c r="S89" s="232"/>
      <c r="T89" s="5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ht="23.25" customHeight="1" x14ac:dyDescent="0.25">
      <c r="A90" s="248"/>
      <c r="B90" s="251" t="s">
        <v>154</v>
      </c>
      <c r="C90" s="257" t="s">
        <v>24</v>
      </c>
      <c r="D90" s="295" t="s">
        <v>25</v>
      </c>
      <c r="E90" s="256"/>
      <c r="F90" s="256"/>
      <c r="G90" s="256"/>
      <c r="H90" s="252"/>
      <c r="I90" s="298" t="s">
        <v>26</v>
      </c>
      <c r="J90" s="296" t="s">
        <v>27</v>
      </c>
      <c r="K90" s="295"/>
      <c r="L90" s="295"/>
      <c r="M90" s="295"/>
      <c r="N90" s="295"/>
      <c r="O90" s="297"/>
      <c r="P90" s="299" t="s">
        <v>28</v>
      </c>
      <c r="Q90" s="232"/>
      <c r="R90" s="293" t="s">
        <v>150</v>
      </c>
      <c r="S90" s="293" t="s">
        <v>151</v>
      </c>
      <c r="T90" s="5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 ht="23.25" customHeight="1" x14ac:dyDescent="0.25">
      <c r="A91" s="248"/>
      <c r="B91" s="252"/>
      <c r="C91" s="258"/>
      <c r="D91" s="15" t="s">
        <v>17</v>
      </c>
      <c r="E91" s="15" t="s">
        <v>18</v>
      </c>
      <c r="F91" s="15" t="s">
        <v>19</v>
      </c>
      <c r="G91" s="15" t="s">
        <v>20</v>
      </c>
      <c r="H91" s="15" t="s">
        <v>21</v>
      </c>
      <c r="I91" s="252"/>
      <c r="J91" s="15" t="s">
        <v>29</v>
      </c>
      <c r="K91" s="15" t="s">
        <v>30</v>
      </c>
      <c r="L91" s="15" t="s">
        <v>31</v>
      </c>
      <c r="M91" s="15" t="s">
        <v>36</v>
      </c>
      <c r="N91" s="15" t="s">
        <v>32</v>
      </c>
      <c r="O91" s="195" t="s">
        <v>33</v>
      </c>
      <c r="P91" s="300"/>
      <c r="Q91" s="301"/>
      <c r="R91" s="294"/>
      <c r="S91" s="294"/>
      <c r="T91" s="5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 ht="23.25" customHeight="1" x14ac:dyDescent="0.25">
      <c r="A92" s="256"/>
      <c r="B92" s="17" t="str">
        <f t="shared" ref="B92:B118" si="20">C12</f>
        <v>SCI SAMUEL</v>
      </c>
      <c r="C92" s="17">
        <v>0</v>
      </c>
      <c r="D92" s="17"/>
      <c r="E92" s="17">
        <v>258.98</v>
      </c>
      <c r="F92" s="17">
        <v>82.77</v>
      </c>
      <c r="G92" s="17">
        <v>76.42</v>
      </c>
      <c r="H92" s="17">
        <v>49.04</v>
      </c>
      <c r="I92" s="197">
        <f t="shared" ref="I92:I118" si="21">C92*12+D92*L12+E92*M12+F92*N12+G92*O12+H92*P12</f>
        <v>4300.1460495907768</v>
      </c>
      <c r="J92" s="17">
        <v>6.35</v>
      </c>
      <c r="K92" s="17">
        <f>0.43*31.2418</f>
        <v>13.433974000000001</v>
      </c>
      <c r="L92" s="17">
        <f>'TURPE (2)'!Q26</f>
        <v>62.495954386806503</v>
      </c>
      <c r="M92" s="18">
        <v>0.5</v>
      </c>
      <c r="N92" s="18">
        <v>2.08</v>
      </c>
      <c r="O92" s="205">
        <f t="shared" ref="O92:O118" si="22">J92*Q12+K92*Q12+L92*Q12+M92*Q12+N92*Q12</f>
        <v>3135.8886446071288</v>
      </c>
      <c r="P92" s="219">
        <f>I92+O92</f>
        <v>7436.034694197906</v>
      </c>
      <c r="Q92" s="220"/>
      <c r="R92" s="196">
        <f>P92*0.2</f>
        <v>1487.2069388395812</v>
      </c>
      <c r="S92" s="198">
        <f>P92+'TURPE (2)'!S26+'MONO C4'!R92</f>
        <v>9204.7438850374874</v>
      </c>
      <c r="T92" s="5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 ht="23.25" customHeight="1" x14ac:dyDescent="0.25">
      <c r="A93" s="204"/>
      <c r="B93" s="17" t="str">
        <f t="shared" si="20"/>
        <v>SCI VICTOIRE</v>
      </c>
      <c r="C93" s="17">
        <v>0</v>
      </c>
      <c r="D93" s="17"/>
      <c r="E93" s="17">
        <v>262.81</v>
      </c>
      <c r="F93" s="17">
        <v>86.6</v>
      </c>
      <c r="G93" s="17">
        <v>80.25</v>
      </c>
      <c r="H93" s="17">
        <v>49.04</v>
      </c>
      <c r="I93" s="197">
        <f t="shared" si="21"/>
        <v>3820.914645915886</v>
      </c>
      <c r="J93" s="17">
        <v>6.35</v>
      </c>
      <c r="K93" s="17">
        <f t="shared" ref="K93:K113" si="23">0.43*31.2418</f>
        <v>13.433974000000001</v>
      </c>
      <c r="L93" s="17">
        <f>'TURPE (2)'!Q27</f>
        <v>59.065635665270229</v>
      </c>
      <c r="M93" s="18">
        <v>0.5</v>
      </c>
      <c r="N93" s="18">
        <v>2.08</v>
      </c>
      <c r="O93" s="205">
        <f t="shared" si="22"/>
        <v>2632.7741361073345</v>
      </c>
      <c r="P93" s="219">
        <f>I93+O93</f>
        <v>6453.6887820232205</v>
      </c>
      <c r="Q93" s="220"/>
      <c r="R93" s="196">
        <f t="shared" ref="R93:R118" si="24">P93*0.2</f>
        <v>1290.7377564046442</v>
      </c>
      <c r="S93" s="198">
        <f>P93+'TURPE (2)'!S27+'MONO C4'!R93</f>
        <v>7943.4018144278652</v>
      </c>
      <c r="T93" s="5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 ht="23.25" customHeight="1" x14ac:dyDescent="0.25">
      <c r="A94" s="204"/>
      <c r="B94" s="17" t="str">
        <f t="shared" si="20"/>
        <v>SCI VICTOIRE</v>
      </c>
      <c r="C94" s="17">
        <v>0</v>
      </c>
      <c r="D94" s="17"/>
      <c r="E94" s="17">
        <v>262.68</v>
      </c>
      <c r="F94" s="17">
        <v>86.47</v>
      </c>
      <c r="G94" s="17">
        <v>80.12</v>
      </c>
      <c r="H94" s="17">
        <v>49.04</v>
      </c>
      <c r="I94" s="197">
        <f t="shared" si="21"/>
        <v>4345.0860607632158</v>
      </c>
      <c r="J94" s="17">
        <v>6.35</v>
      </c>
      <c r="K94" s="17">
        <f t="shared" si="23"/>
        <v>13.433974000000001</v>
      </c>
      <c r="L94" s="17">
        <f>'TURPE (2)'!Q28</f>
        <v>56.866087819355975</v>
      </c>
      <c r="M94" s="18">
        <v>0.5</v>
      </c>
      <c r="N94" s="18">
        <v>2.08</v>
      </c>
      <c r="O94" s="205">
        <f t="shared" si="22"/>
        <v>2966.8472725319248</v>
      </c>
      <c r="P94" s="219">
        <f t="shared" ref="P94:P95" si="25">I94+O94</f>
        <v>7311.933333295141</v>
      </c>
      <c r="Q94" s="220"/>
      <c r="R94" s="196">
        <f t="shared" si="24"/>
        <v>1462.3866666590284</v>
      </c>
      <c r="S94" s="198">
        <f>P94+'TURPE (2)'!S28+'MONO C4'!R94</f>
        <v>8988.5717139541703</v>
      </c>
      <c r="T94" s="5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 ht="23.25" customHeight="1" x14ac:dyDescent="0.25">
      <c r="A95" s="204"/>
      <c r="B95" s="17" t="str">
        <f t="shared" si="20"/>
        <v>SCI SIMONE</v>
      </c>
      <c r="C95" s="17">
        <v>0</v>
      </c>
      <c r="D95" s="17"/>
      <c r="E95" s="17">
        <v>269.33999999999997</v>
      </c>
      <c r="F95" s="17">
        <v>93.13</v>
      </c>
      <c r="G95" s="17">
        <v>86.78</v>
      </c>
      <c r="H95" s="17">
        <v>49.04</v>
      </c>
      <c r="I95" s="197">
        <f t="shared" si="21"/>
        <v>14268.82515073194</v>
      </c>
      <c r="J95" s="17">
        <v>6.35</v>
      </c>
      <c r="K95" s="17">
        <f t="shared" si="23"/>
        <v>13.433974000000001</v>
      </c>
      <c r="L95" s="17">
        <f>'TURPE (2)'!Q29</f>
        <v>41.943605917137965</v>
      </c>
      <c r="M95" s="18">
        <v>0.5</v>
      </c>
      <c r="N95" s="18">
        <v>2.08</v>
      </c>
      <c r="O95" s="205">
        <f t="shared" si="22"/>
        <v>6530.8386538983013</v>
      </c>
      <c r="P95" s="219">
        <f t="shared" si="25"/>
        <v>20799.66380463024</v>
      </c>
      <c r="Q95" s="220"/>
      <c r="R95" s="196">
        <f t="shared" si="24"/>
        <v>4159.9327609260481</v>
      </c>
      <c r="S95" s="198">
        <f>P95+'TURPE (2)'!S29+'MONO C4'!R95</f>
        <v>25173.848279556285</v>
      </c>
      <c r="T95" s="5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ht="23.25" customHeight="1" x14ac:dyDescent="0.25">
      <c r="A96" s="204"/>
      <c r="B96" s="17" t="str">
        <f t="shared" si="20"/>
        <v>SCI NINON</v>
      </c>
      <c r="C96" s="17">
        <v>0</v>
      </c>
      <c r="D96" s="17"/>
      <c r="E96" s="17">
        <v>279.77999999999997</v>
      </c>
      <c r="F96" s="17">
        <v>103.57</v>
      </c>
      <c r="G96" s="17">
        <v>97.22</v>
      </c>
      <c r="H96" s="17">
        <v>49.04</v>
      </c>
      <c r="I96" s="197">
        <f t="shared" si="21"/>
        <v>1641.7044049155511</v>
      </c>
      <c r="J96" s="17">
        <v>6.35</v>
      </c>
      <c r="K96" s="17">
        <f t="shared" si="23"/>
        <v>13.433974000000001</v>
      </c>
      <c r="L96" s="17">
        <f>'TURPE (2)'!Q30</f>
        <v>103.42067852476042</v>
      </c>
      <c r="M96" s="18">
        <v>0.5</v>
      </c>
      <c r="N96" s="18">
        <v>2.08</v>
      </c>
      <c r="O96" s="205">
        <f t="shared" si="22"/>
        <v>1599.0085543051282</v>
      </c>
      <c r="P96" s="219">
        <f t="shared" ref="P96:P118" si="26">I96+O96</f>
        <v>3240.7129592206793</v>
      </c>
      <c r="Q96" s="220"/>
      <c r="R96" s="196">
        <f t="shared" si="24"/>
        <v>648.14259184413595</v>
      </c>
      <c r="S96" s="198">
        <f>P96+'TURPE (2)'!S30+'MONO C4'!R96</f>
        <v>4087.8308270648154</v>
      </c>
      <c r="T96" s="5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 ht="23.25" customHeight="1" x14ac:dyDescent="0.25">
      <c r="A97" s="204"/>
      <c r="B97" s="17" t="str">
        <f t="shared" si="20"/>
        <v>SARL TARA</v>
      </c>
      <c r="C97" s="17">
        <v>0</v>
      </c>
      <c r="D97" s="17"/>
      <c r="E97" s="17">
        <v>263.55</v>
      </c>
      <c r="F97" s="17">
        <v>87.34</v>
      </c>
      <c r="G97" s="17">
        <v>80.989999999999995</v>
      </c>
      <c r="H97" s="17">
        <v>49.04</v>
      </c>
      <c r="I97" s="197">
        <f t="shared" si="21"/>
        <v>13976.295112138459</v>
      </c>
      <c r="J97" s="17">
        <v>6.35</v>
      </c>
      <c r="K97" s="17">
        <f t="shared" si="23"/>
        <v>13.433974000000001</v>
      </c>
      <c r="L97" s="17">
        <f>'TURPE (2)'!Q31</f>
        <v>47.911997163661908</v>
      </c>
      <c r="M97" s="18">
        <v>0.5</v>
      </c>
      <c r="N97" s="18">
        <v>2.08</v>
      </c>
      <c r="O97" s="205">
        <f t="shared" si="22"/>
        <v>7593.4027967131733</v>
      </c>
      <c r="P97" s="219">
        <f t="shared" si="26"/>
        <v>21569.697908851631</v>
      </c>
      <c r="Q97" s="220"/>
      <c r="R97" s="196">
        <f t="shared" si="24"/>
        <v>4313.9395817703262</v>
      </c>
      <c r="S97" s="198">
        <f>P97+'TURPE (2)'!S31+'MONO C4'!R97</f>
        <v>26278.660387621956</v>
      </c>
      <c r="T97" s="5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 ht="23.25" customHeight="1" x14ac:dyDescent="0.25">
      <c r="A98" s="204"/>
      <c r="B98" s="17" t="str">
        <f t="shared" si="20"/>
        <v>SCI VENDOME OUTLET FILTRATIC</v>
      </c>
      <c r="C98" s="17">
        <v>0</v>
      </c>
      <c r="D98" s="17"/>
      <c r="E98" s="17">
        <v>260.41000000000003</v>
      </c>
      <c r="F98" s="17">
        <v>84.2</v>
      </c>
      <c r="G98" s="17">
        <v>77.849999999999994</v>
      </c>
      <c r="H98" s="17">
        <v>49.04</v>
      </c>
      <c r="I98" s="197">
        <f t="shared" si="21"/>
        <v>18504.287026747279</v>
      </c>
      <c r="J98" s="17">
        <v>6.35</v>
      </c>
      <c r="K98" s="17">
        <f t="shared" si="23"/>
        <v>13.433974000000001</v>
      </c>
      <c r="L98" s="17">
        <f>'TURPE (2)'!Q32</f>
        <v>51.877980199965727</v>
      </c>
      <c r="M98" s="18">
        <v>0.5</v>
      </c>
      <c r="N98" s="18">
        <v>2.08</v>
      </c>
      <c r="O98" s="205">
        <f t="shared" si="22"/>
        <v>11306.124713713436</v>
      </c>
      <c r="P98" s="219">
        <f t="shared" si="26"/>
        <v>29810.411740460717</v>
      </c>
      <c r="Q98" s="220"/>
      <c r="R98" s="196">
        <f t="shared" si="24"/>
        <v>5962.0823480921435</v>
      </c>
      <c r="S98" s="198">
        <f>P98+'TURPE (2)'!S32+'MONO C4'!R98</f>
        <v>36475.591818552864</v>
      </c>
      <c r="T98" s="5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 ht="23.25" customHeight="1" x14ac:dyDescent="0.25">
      <c r="A99" s="204"/>
      <c r="B99" s="17" t="str">
        <f t="shared" si="20"/>
        <v>SDC MY PLACE</v>
      </c>
      <c r="C99" s="17">
        <v>0</v>
      </c>
      <c r="D99" s="17"/>
      <c r="E99" s="17">
        <v>271.49</v>
      </c>
      <c r="F99" s="17">
        <v>95.28</v>
      </c>
      <c r="G99" s="17">
        <v>88.93</v>
      </c>
      <c r="H99" s="17">
        <v>49.04</v>
      </c>
      <c r="I99" s="197">
        <f t="shared" si="21"/>
        <v>15294.138128464008</v>
      </c>
      <c r="J99" s="17">
        <v>6.35</v>
      </c>
      <c r="K99" s="17">
        <f t="shared" si="23"/>
        <v>13.433974000000001</v>
      </c>
      <c r="L99" s="17">
        <f>'TURPE (2)'!Q33</f>
        <v>45.269008727616281</v>
      </c>
      <c r="M99" s="18">
        <v>0.5</v>
      </c>
      <c r="N99" s="18">
        <v>2.08</v>
      </c>
      <c r="O99" s="205">
        <f t="shared" si="22"/>
        <v>7533.2884964010418</v>
      </c>
      <c r="P99" s="219">
        <f t="shared" si="26"/>
        <v>22827.426624865049</v>
      </c>
      <c r="Q99" s="220"/>
      <c r="R99" s="196">
        <f t="shared" si="24"/>
        <v>4565.4853249730104</v>
      </c>
      <c r="S99" s="198">
        <f>P99+'TURPE (2)'!S33+'MONO C4'!R99</f>
        <v>27714.098729838061</v>
      </c>
      <c r="T99" s="5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 ht="23.25" customHeight="1" x14ac:dyDescent="0.25">
      <c r="A100" s="204"/>
      <c r="B100" s="17" t="str">
        <f t="shared" si="20"/>
        <v>MON BEAU BUCHELAY</v>
      </c>
      <c r="C100" s="17">
        <v>0</v>
      </c>
      <c r="D100" s="17"/>
      <c r="E100" s="17">
        <v>257.33</v>
      </c>
      <c r="F100" s="17">
        <v>100.69</v>
      </c>
      <c r="G100" s="17">
        <v>74.86</v>
      </c>
      <c r="H100" s="17">
        <v>49.04</v>
      </c>
      <c r="I100" s="197">
        <f t="shared" si="21"/>
        <v>122774.88406078648</v>
      </c>
      <c r="J100" s="17">
        <v>6.35</v>
      </c>
      <c r="K100" s="17">
        <f t="shared" si="23"/>
        <v>13.433974000000001</v>
      </c>
      <c r="L100" s="17">
        <f>'TURPE (2)'!Q34</f>
        <v>26.561708472578022</v>
      </c>
      <c r="M100" s="18">
        <v>0.5</v>
      </c>
      <c r="N100" s="18">
        <v>2.08</v>
      </c>
      <c r="O100" s="205">
        <f t="shared" si="22"/>
        <v>47051.442333905528</v>
      </c>
      <c r="P100" s="219">
        <f t="shared" si="26"/>
        <v>169826.32639469201</v>
      </c>
      <c r="Q100" s="220"/>
      <c r="R100" s="196">
        <f t="shared" si="24"/>
        <v>33965.265278938401</v>
      </c>
      <c r="S100" s="198">
        <f>P100+'TURPE (2)'!S34+'MONO C4'!R100</f>
        <v>205011.27686963041</v>
      </c>
      <c r="T100" s="5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 ht="23.25" customHeight="1" x14ac:dyDescent="0.25">
      <c r="A101" s="204"/>
      <c r="B101" s="17" t="str">
        <f t="shared" si="20"/>
        <v>SCI VENDOME OUTLET SHOW</v>
      </c>
      <c r="C101" s="17">
        <v>0</v>
      </c>
      <c r="D101" s="17"/>
      <c r="E101" s="17">
        <v>257.35000000000002</v>
      </c>
      <c r="F101" s="17">
        <v>81.14</v>
      </c>
      <c r="G101" s="17">
        <v>74.790000000000006</v>
      </c>
      <c r="H101" s="17">
        <v>49.04</v>
      </c>
      <c r="I101" s="197">
        <f t="shared" si="21"/>
        <v>23641.89003528126</v>
      </c>
      <c r="J101" s="17">
        <v>6.35</v>
      </c>
      <c r="K101" s="17">
        <f t="shared" si="23"/>
        <v>13.433974000000001</v>
      </c>
      <c r="L101" s="17">
        <f>'TURPE (2)'!Q35</f>
        <v>46.234546802806705</v>
      </c>
      <c r="M101" s="18">
        <v>0.5</v>
      </c>
      <c r="N101" s="18">
        <v>2.08</v>
      </c>
      <c r="O101" s="205">
        <f t="shared" si="22"/>
        <v>13915.646400340456</v>
      </c>
      <c r="P101" s="219">
        <f t="shared" si="26"/>
        <v>37557.536435621718</v>
      </c>
      <c r="Q101" s="220"/>
      <c r="R101" s="196">
        <f t="shared" si="24"/>
        <v>7511.5072871243437</v>
      </c>
      <c r="S101" s="198">
        <f>P101+'TURPE (2)'!S35+'MONO C4'!R101</f>
        <v>45772.141452746066</v>
      </c>
      <c r="T101" s="5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 ht="23.25" customHeight="1" x14ac:dyDescent="0.25">
      <c r="A102" s="204"/>
      <c r="B102" s="17" t="str">
        <f t="shared" si="20"/>
        <v>SDC MY PLACE</v>
      </c>
      <c r="C102" s="17">
        <v>0</v>
      </c>
      <c r="D102" s="17"/>
      <c r="E102" s="17">
        <v>244.43</v>
      </c>
      <c r="F102" s="17">
        <v>90.06</v>
      </c>
      <c r="G102" s="17">
        <v>76.319999999999993</v>
      </c>
      <c r="H102" s="17">
        <v>49.04</v>
      </c>
      <c r="I102" s="197">
        <f t="shared" si="21"/>
        <v>191862.50266780125</v>
      </c>
      <c r="J102" s="17">
        <v>6.35</v>
      </c>
      <c r="K102" s="17">
        <f t="shared" si="23"/>
        <v>13.433974000000001</v>
      </c>
      <c r="L102" s="17">
        <f>'TURPE (2)'!Q36</f>
        <v>22.131768026736601</v>
      </c>
      <c r="M102" s="18">
        <v>0.5</v>
      </c>
      <c r="N102" s="18">
        <v>2.08</v>
      </c>
      <c r="O102" s="205">
        <f t="shared" si="22"/>
        <v>73245.135897734785</v>
      </c>
      <c r="P102" s="219">
        <f t="shared" si="26"/>
        <v>265107.63856553601</v>
      </c>
      <c r="Q102" s="220"/>
      <c r="R102" s="196">
        <f t="shared" si="24"/>
        <v>53021.527713107207</v>
      </c>
      <c r="S102" s="198">
        <f>P102+'TURPE (2)'!S36+'MONO C4'!R102</f>
        <v>318920.77787464322</v>
      </c>
      <c r="T102" s="5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 ht="23.25" customHeight="1" x14ac:dyDescent="0.25">
      <c r="A103" s="204"/>
      <c r="B103" s="17" t="str">
        <f t="shared" si="20"/>
        <v>SCI MARTIN ET LOLA</v>
      </c>
      <c r="C103" s="17">
        <v>0</v>
      </c>
      <c r="D103" s="17"/>
      <c r="E103" s="17">
        <v>282.75</v>
      </c>
      <c r="F103" s="17">
        <v>106.54</v>
      </c>
      <c r="G103" s="17">
        <v>100.19</v>
      </c>
      <c r="H103" s="17">
        <v>49.04</v>
      </c>
      <c r="I103" s="197">
        <f t="shared" si="21"/>
        <v>3317.8356570521846</v>
      </c>
      <c r="J103" s="17">
        <v>6.35</v>
      </c>
      <c r="K103" s="17">
        <f t="shared" si="23"/>
        <v>13.433974000000001</v>
      </c>
      <c r="L103" s="17">
        <f>'TURPE (2)'!Q37</f>
        <v>88.479162871055451</v>
      </c>
      <c r="M103" s="18">
        <v>0.5</v>
      </c>
      <c r="N103" s="18">
        <v>2.08</v>
      </c>
      <c r="O103" s="205">
        <f t="shared" si="22"/>
        <v>2416.2670740081403</v>
      </c>
      <c r="P103" s="219">
        <f t="shared" si="26"/>
        <v>5734.1027310603249</v>
      </c>
      <c r="Q103" s="220"/>
      <c r="R103" s="196">
        <f t="shared" si="24"/>
        <v>1146.820546212065</v>
      </c>
      <c r="S103" s="198">
        <f>P103+'TURPE (2)'!S37+'MONO C4'!R103</f>
        <v>7162.4255292723901</v>
      </c>
      <c r="T103" s="5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1:31" ht="23.25" customHeight="1" x14ac:dyDescent="0.25">
      <c r="A104" s="204"/>
      <c r="B104" s="17" t="str">
        <f t="shared" si="20"/>
        <v>SITE DE PLAISIR</v>
      </c>
      <c r="C104" s="17">
        <v>0</v>
      </c>
      <c r="D104" s="17"/>
      <c r="E104" s="17">
        <v>269.97000000000003</v>
      </c>
      <c r="F104" s="17">
        <v>93.76</v>
      </c>
      <c r="G104" s="17">
        <v>87.41</v>
      </c>
      <c r="H104" s="17">
        <v>49.04</v>
      </c>
      <c r="I104" s="197">
        <f t="shared" si="21"/>
        <v>34715.096022090016</v>
      </c>
      <c r="J104" s="17">
        <v>6.35</v>
      </c>
      <c r="K104" s="17">
        <f t="shared" si="23"/>
        <v>13.433974000000001</v>
      </c>
      <c r="L104" s="17">
        <f>'TURPE (2)'!Q38</f>
        <v>38.096329773055196</v>
      </c>
      <c r="M104" s="18">
        <v>0.5</v>
      </c>
      <c r="N104" s="18">
        <v>2.08</v>
      </c>
      <c r="O104" s="205">
        <f t="shared" si="22"/>
        <v>15304.622419555888</v>
      </c>
      <c r="P104" s="219">
        <f t="shared" ref="P104" si="27">I104+O104</f>
        <v>50019.718441645906</v>
      </c>
      <c r="Q104" s="220"/>
      <c r="R104" s="196">
        <f t="shared" si="24"/>
        <v>10003.943688329182</v>
      </c>
      <c r="S104" s="198">
        <f>P104+'TURPE (2)'!S38+'MONO C4'!R104</f>
        <v>60360.125347975089</v>
      </c>
      <c r="T104" s="5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</row>
    <row r="105" spans="1:31" ht="23.25" customHeight="1" x14ac:dyDescent="0.25">
      <c r="A105" s="204"/>
      <c r="B105" s="17" t="str">
        <f t="shared" si="20"/>
        <v>IQC ASSET MANAGEMENT</v>
      </c>
      <c r="C105" s="17">
        <v>0</v>
      </c>
      <c r="D105" s="17"/>
      <c r="E105" s="17">
        <v>270.95</v>
      </c>
      <c r="F105" s="17">
        <v>94.74</v>
      </c>
      <c r="G105" s="17">
        <v>88.39</v>
      </c>
      <c r="H105" s="17">
        <v>49.04</v>
      </c>
      <c r="I105" s="197">
        <f t="shared" si="21"/>
        <v>5480.8421890934942</v>
      </c>
      <c r="J105" s="17">
        <v>6.35</v>
      </c>
      <c r="K105" s="17">
        <f t="shared" si="23"/>
        <v>13.433974000000001</v>
      </c>
      <c r="L105" s="17">
        <f>'TURPE (2)'!Q39</f>
        <v>52.732369327169287</v>
      </c>
      <c r="M105" s="18">
        <v>0.5</v>
      </c>
      <c r="N105" s="18">
        <v>2.08</v>
      </c>
      <c r="O105" s="205">
        <f t="shared" si="22"/>
        <v>3093.7170959362338</v>
      </c>
      <c r="P105" s="219">
        <f t="shared" ref="P105:P107" si="28">I105+O105</f>
        <v>8574.5592850297289</v>
      </c>
      <c r="Q105" s="220"/>
      <c r="R105" s="196">
        <f t="shared" si="24"/>
        <v>1714.9118570059459</v>
      </c>
      <c r="S105" s="198">
        <f>P105+'TURPE (2)'!S39+'MONO C4'!R105</f>
        <v>10475.716053035674</v>
      </c>
      <c r="T105" s="5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</row>
    <row r="106" spans="1:31" ht="23.25" customHeight="1" x14ac:dyDescent="0.25">
      <c r="A106" s="204"/>
      <c r="B106" s="17" t="str">
        <f t="shared" si="20"/>
        <v>Ma petite madeleine</v>
      </c>
      <c r="C106" s="17">
        <v>0</v>
      </c>
      <c r="D106" s="17"/>
      <c r="E106" s="17">
        <v>285.52999999999997</v>
      </c>
      <c r="F106" s="17">
        <v>109.32</v>
      </c>
      <c r="G106" s="17">
        <v>102.97</v>
      </c>
      <c r="H106" s="17">
        <v>49.04</v>
      </c>
      <c r="I106" s="197">
        <f t="shared" si="21"/>
        <v>19616.844853102466</v>
      </c>
      <c r="J106" s="17">
        <v>6.35</v>
      </c>
      <c r="K106" s="17">
        <f t="shared" si="23"/>
        <v>13.433974000000001</v>
      </c>
      <c r="L106" s="17">
        <f>'TURPE (2)'!Q40</f>
        <v>48.467859265935779</v>
      </c>
      <c r="M106" s="18">
        <v>0.5</v>
      </c>
      <c r="N106" s="18">
        <v>2.08</v>
      </c>
      <c r="O106" s="205">
        <f t="shared" si="22"/>
        <v>8557.4914861919733</v>
      </c>
      <c r="P106" s="219">
        <f t="shared" si="28"/>
        <v>28174.336339294437</v>
      </c>
      <c r="Q106" s="220"/>
      <c r="R106" s="196">
        <f t="shared" si="24"/>
        <v>5634.8672678588882</v>
      </c>
      <c r="S106" s="198">
        <f>P106+'TURPE (2)'!S40+'MONO C4'!R106</f>
        <v>34176.219701153328</v>
      </c>
      <c r="T106" s="5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</row>
    <row r="107" spans="1:31" ht="23.25" customHeight="1" x14ac:dyDescent="0.25">
      <c r="A107" s="204"/>
      <c r="B107" s="17" t="str">
        <f t="shared" si="20"/>
        <v>Ma petite madeleine</v>
      </c>
      <c r="C107" s="17">
        <v>0</v>
      </c>
      <c r="D107" s="17"/>
      <c r="E107" s="17">
        <v>300.07</v>
      </c>
      <c r="F107" s="17">
        <v>123.86</v>
      </c>
      <c r="G107" s="17">
        <v>117.51</v>
      </c>
      <c r="H107" s="17">
        <v>49.04</v>
      </c>
      <c r="I107" s="197">
        <f t="shared" si="21"/>
        <v>11610.604412655541</v>
      </c>
      <c r="J107" s="17">
        <v>6.35</v>
      </c>
      <c r="K107" s="17">
        <f t="shared" si="23"/>
        <v>13.433974000000001</v>
      </c>
      <c r="L107" s="17">
        <f>'TURPE (2)'!Q41</f>
        <v>53.992488596361689</v>
      </c>
      <c r="M107" s="18">
        <v>0.5</v>
      </c>
      <c r="N107" s="18">
        <v>2.08</v>
      </c>
      <c r="O107" s="205">
        <f t="shared" si="22"/>
        <v>4816.575922595036</v>
      </c>
      <c r="P107" s="219">
        <f t="shared" si="28"/>
        <v>16427.180335250578</v>
      </c>
      <c r="Q107" s="220"/>
      <c r="R107" s="196">
        <f t="shared" si="24"/>
        <v>3285.4360670501155</v>
      </c>
      <c r="S107" s="198">
        <f>P107+'TURPE (2)'!S41+'MONO C4'!R107</f>
        <v>19957.420992300693</v>
      </c>
      <c r="T107" s="5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spans="1:31" ht="23.25" customHeight="1" x14ac:dyDescent="0.25">
      <c r="A108" s="204"/>
      <c r="B108" s="17" t="str">
        <f t="shared" si="20"/>
        <v>Ma petite madeleine</v>
      </c>
      <c r="C108" s="17">
        <v>0</v>
      </c>
      <c r="D108" s="17"/>
      <c r="E108" s="17">
        <v>292.72000000000003</v>
      </c>
      <c r="F108" s="17">
        <v>116.51</v>
      </c>
      <c r="G108" s="17">
        <v>110.16</v>
      </c>
      <c r="H108" s="17">
        <v>49.04</v>
      </c>
      <c r="I108" s="197">
        <f t="shared" si="21"/>
        <v>33079.644597605853</v>
      </c>
      <c r="J108" s="17">
        <v>6.35</v>
      </c>
      <c r="K108" s="17">
        <f t="shared" si="23"/>
        <v>13.433974000000001</v>
      </c>
      <c r="L108" s="17">
        <f>'TURPE (2)'!Q42</f>
        <v>43.049177731148035</v>
      </c>
      <c r="M108" s="18">
        <v>0.5</v>
      </c>
      <c r="N108" s="18">
        <v>2.08</v>
      </c>
      <c r="O108" s="205">
        <f t="shared" si="22"/>
        <v>12168.178943828028</v>
      </c>
      <c r="P108" s="219">
        <f t="shared" ref="P108:P111" si="29">I108+O108</f>
        <v>45247.823541433885</v>
      </c>
      <c r="Q108" s="220"/>
      <c r="R108" s="196">
        <f t="shared" si="24"/>
        <v>9049.5647082867781</v>
      </c>
      <c r="S108" s="198">
        <f>P108+'TURPE (2)'!S42+'MONO C4'!R108</f>
        <v>54618.575029720669</v>
      </c>
      <c r="T108" s="5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  <row r="109" spans="1:31" ht="23.25" customHeight="1" x14ac:dyDescent="0.25">
      <c r="A109" s="204"/>
      <c r="B109" s="17" t="str">
        <f t="shared" si="20"/>
        <v>SDC MY PLACE</v>
      </c>
      <c r="C109" s="17">
        <v>0</v>
      </c>
      <c r="D109" s="17"/>
      <c r="E109" s="17">
        <v>267.16000000000003</v>
      </c>
      <c r="F109" s="17">
        <v>90.95</v>
      </c>
      <c r="G109" s="17">
        <v>84.6</v>
      </c>
      <c r="H109" s="17">
        <v>49.04</v>
      </c>
      <c r="I109" s="197">
        <f t="shared" si="21"/>
        <v>7609.3352261478149</v>
      </c>
      <c r="J109" s="17">
        <v>6.35</v>
      </c>
      <c r="K109" s="17">
        <f t="shared" si="23"/>
        <v>13.433974000000001</v>
      </c>
      <c r="L109" s="17">
        <f>'TURPE (2)'!Q43</f>
        <v>51.052884972434398</v>
      </c>
      <c r="M109" s="18">
        <v>0.5</v>
      </c>
      <c r="N109" s="18">
        <v>2.08</v>
      </c>
      <c r="O109" s="205">
        <f t="shared" si="22"/>
        <v>4488.8700586074565</v>
      </c>
      <c r="P109" s="219">
        <f t="shared" si="29"/>
        <v>12098.205284755271</v>
      </c>
      <c r="Q109" s="220"/>
      <c r="R109" s="196">
        <f t="shared" si="24"/>
        <v>2419.6410569510545</v>
      </c>
      <c r="S109" s="198">
        <f>P109+'TURPE (2)'!S43+'MONO C4'!R109</f>
        <v>14777.927369706325</v>
      </c>
      <c r="T109" s="5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</row>
    <row r="110" spans="1:31" ht="23.25" customHeight="1" x14ac:dyDescent="0.25">
      <c r="A110" s="204"/>
      <c r="B110" s="17" t="str">
        <f t="shared" si="20"/>
        <v>SCI SAUVEUR</v>
      </c>
      <c r="C110" s="17">
        <v>0</v>
      </c>
      <c r="D110" s="17"/>
      <c r="E110" s="17">
        <v>276.8</v>
      </c>
      <c r="F110" s="17">
        <v>100.59</v>
      </c>
      <c r="G110" s="17">
        <v>94.24</v>
      </c>
      <c r="H110" s="17">
        <v>49.04</v>
      </c>
      <c r="I110" s="197">
        <f t="shared" si="21"/>
        <v>16437.537951858569</v>
      </c>
      <c r="J110" s="17">
        <v>6.35</v>
      </c>
      <c r="K110" s="17">
        <f t="shared" si="23"/>
        <v>13.433974000000001</v>
      </c>
      <c r="L110" s="17">
        <f>'TURPE (2)'!Q44</f>
        <v>40.5845400657902</v>
      </c>
      <c r="M110" s="18">
        <v>0.5</v>
      </c>
      <c r="N110" s="18">
        <v>2.08</v>
      </c>
      <c r="O110" s="205">
        <f t="shared" si="22"/>
        <v>7062.0028881205426</v>
      </c>
      <c r="P110" s="219">
        <f t="shared" si="29"/>
        <v>23499.540839979112</v>
      </c>
      <c r="Q110" s="220"/>
      <c r="R110" s="196">
        <f t="shared" si="24"/>
        <v>4699.9081679958226</v>
      </c>
      <c r="S110" s="198">
        <f>P110+'TURPE (2)'!S44+'MONO C4'!R110</f>
        <v>28385.693918974936</v>
      </c>
      <c r="T110" s="5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</row>
    <row r="111" spans="1:31" ht="23.25" customHeight="1" x14ac:dyDescent="0.25">
      <c r="A111" s="204"/>
      <c r="B111" s="17" t="str">
        <f t="shared" si="20"/>
        <v>SITE DE PLAISIR</v>
      </c>
      <c r="C111" s="17">
        <v>0</v>
      </c>
      <c r="D111" s="17"/>
      <c r="E111" s="17">
        <v>246.49</v>
      </c>
      <c r="F111" s="17">
        <v>91.7</v>
      </c>
      <c r="G111" s="17">
        <v>74.27</v>
      </c>
      <c r="H111" s="17">
        <v>49.04</v>
      </c>
      <c r="I111" s="197">
        <f t="shared" si="21"/>
        <v>156782.04150605758</v>
      </c>
      <c r="J111" s="17">
        <v>6.35</v>
      </c>
      <c r="K111" s="17">
        <f t="shared" si="23"/>
        <v>13.433974000000001</v>
      </c>
      <c r="L111" s="17">
        <f>'TURPE (2)'!Q45</f>
        <v>21.649383550868368</v>
      </c>
      <c r="M111" s="18">
        <v>0.5</v>
      </c>
      <c r="N111" s="18">
        <v>2.08</v>
      </c>
      <c r="O111" s="205">
        <f t="shared" si="22"/>
        <v>61313.894473155669</v>
      </c>
      <c r="P111" s="219">
        <f t="shared" si="29"/>
        <v>218095.93597921325</v>
      </c>
      <c r="Q111" s="220"/>
      <c r="R111" s="196">
        <f t="shared" si="24"/>
        <v>43619.187195842649</v>
      </c>
      <c r="S111" s="198">
        <f>P111+'TURPE (2)'!S45+'MONO C4'!R111</f>
        <v>262346.2071710559</v>
      </c>
      <c r="T111" s="5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</row>
    <row r="112" spans="1:31" ht="23.25" customHeight="1" x14ac:dyDescent="0.25">
      <c r="A112" s="204"/>
      <c r="B112" s="17" t="str">
        <f t="shared" si="20"/>
        <v>SCI VENDOME OUTLET COMMU</v>
      </c>
      <c r="C112" s="17">
        <v>0</v>
      </c>
      <c r="D112" s="17"/>
      <c r="E112" s="17">
        <v>249.38</v>
      </c>
      <c r="F112" s="17">
        <v>109.45</v>
      </c>
      <c r="G112" s="17">
        <v>88.81</v>
      </c>
      <c r="H112" s="17">
        <v>46.4</v>
      </c>
      <c r="I112" s="197">
        <f t="shared" si="21"/>
        <v>158819.81183693701</v>
      </c>
      <c r="J112" s="17">
        <v>6.35</v>
      </c>
      <c r="K112" s="17">
        <f t="shared" si="23"/>
        <v>13.433974000000001</v>
      </c>
      <c r="L112" s="17">
        <f>'TURPE (2)'!Q46</f>
        <v>21.726342024047934</v>
      </c>
      <c r="M112" s="18">
        <v>0.5</v>
      </c>
      <c r="N112" s="18">
        <v>2.08</v>
      </c>
      <c r="O112" s="205">
        <f t="shared" si="22"/>
        <v>52951.311513940585</v>
      </c>
      <c r="P112" s="219">
        <f t="shared" ref="P112:P116" si="30">I112+O112</f>
        <v>211771.12335087761</v>
      </c>
      <c r="Q112" s="220"/>
      <c r="R112" s="196">
        <f t="shared" si="24"/>
        <v>42354.224670175521</v>
      </c>
      <c r="S112" s="198">
        <f>P112+'TURPE (2)'!S46+'MONO C4'!R112</f>
        <v>256397.67321705312</v>
      </c>
      <c r="T112" s="5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</row>
    <row r="113" spans="1:31" ht="23.25" customHeight="1" x14ac:dyDescent="0.25">
      <c r="A113" s="204"/>
      <c r="B113" s="17" t="str">
        <f t="shared" si="20"/>
        <v>SDC MY PLACE</v>
      </c>
      <c r="C113" s="17">
        <v>0</v>
      </c>
      <c r="D113" s="17"/>
      <c r="E113" s="17">
        <v>272.43</v>
      </c>
      <c r="F113" s="17">
        <v>96.22</v>
      </c>
      <c r="G113" s="17">
        <v>89.87</v>
      </c>
      <c r="H113" s="17">
        <v>49.04</v>
      </c>
      <c r="I113" s="197">
        <f t="shared" si="21"/>
        <v>15463.513750102658</v>
      </c>
      <c r="J113" s="17">
        <v>6.35</v>
      </c>
      <c r="K113" s="17">
        <f t="shared" si="23"/>
        <v>13.433974000000001</v>
      </c>
      <c r="L113" s="17">
        <f>'TURPE (2)'!Q47</f>
        <v>44.041514110425233</v>
      </c>
      <c r="M113" s="18">
        <v>0.5</v>
      </c>
      <c r="N113" s="18">
        <v>2.08</v>
      </c>
      <c r="O113" s="205">
        <f t="shared" si="22"/>
        <v>7282.3967549037188</v>
      </c>
      <c r="P113" s="219">
        <f t="shared" si="30"/>
        <v>22745.910505006377</v>
      </c>
      <c r="Q113" s="220"/>
      <c r="R113" s="196">
        <f t="shared" si="24"/>
        <v>4549.1821010012754</v>
      </c>
      <c r="S113" s="198">
        <f>P113+'TURPE (2)'!S47+'MONO C4'!R113</f>
        <v>27570.450072007654</v>
      </c>
      <c r="T113" s="5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</row>
    <row r="114" spans="1:31" ht="23.25" hidden="1" customHeight="1" x14ac:dyDescent="0.25">
      <c r="A114" s="204"/>
      <c r="B114" s="17">
        <f t="shared" si="20"/>
        <v>0</v>
      </c>
      <c r="C114" s="17">
        <f>144/12</f>
        <v>12</v>
      </c>
      <c r="D114" s="17">
        <v>467.73</v>
      </c>
      <c r="E114" s="17">
        <v>467.73</v>
      </c>
      <c r="F114" s="17">
        <v>29.27</v>
      </c>
      <c r="G114" s="17">
        <v>113.83</v>
      </c>
      <c r="H114" s="17">
        <v>29.27</v>
      </c>
      <c r="I114" s="197">
        <f t="shared" si="21"/>
        <v>144</v>
      </c>
      <c r="J114" s="17">
        <v>4.47</v>
      </c>
      <c r="K114" s="17">
        <v>5.4009999999999998</v>
      </c>
      <c r="L114" s="17" t="e">
        <f>'TURPE (2)'!Q48</f>
        <v>#DIV/0!</v>
      </c>
      <c r="M114" s="17">
        <v>22.5</v>
      </c>
      <c r="N114" s="17">
        <v>3.32</v>
      </c>
      <c r="O114" s="205" t="e">
        <f t="shared" si="22"/>
        <v>#DIV/0!</v>
      </c>
      <c r="P114" s="219" t="e">
        <f t="shared" si="30"/>
        <v>#DIV/0!</v>
      </c>
      <c r="Q114" s="220"/>
      <c r="R114" s="196" t="e">
        <f t="shared" si="24"/>
        <v>#DIV/0!</v>
      </c>
      <c r="S114" s="198" t="e">
        <f>P114+'TURPE (2)'!$S$26+'MONO C4'!R114</f>
        <v>#DIV/0!</v>
      </c>
      <c r="T114" s="5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</row>
    <row r="115" spans="1:31" ht="22.8" hidden="1" customHeight="1" x14ac:dyDescent="0.25">
      <c r="A115" s="204"/>
      <c r="B115" s="17">
        <f t="shared" si="20"/>
        <v>0</v>
      </c>
      <c r="C115" s="17">
        <f>144/12</f>
        <v>12</v>
      </c>
      <c r="D115" s="17">
        <v>467.73</v>
      </c>
      <c r="E115" s="17">
        <v>467.73</v>
      </c>
      <c r="F115" s="17">
        <v>29.27</v>
      </c>
      <c r="G115" s="17">
        <v>113.83</v>
      </c>
      <c r="H115" s="17">
        <v>29.27</v>
      </c>
      <c r="I115" s="197">
        <f t="shared" si="21"/>
        <v>144</v>
      </c>
      <c r="J115" s="17">
        <v>4.47</v>
      </c>
      <c r="K115" s="17">
        <v>5.4009999999999998</v>
      </c>
      <c r="L115" s="17" t="e">
        <f>'TURPE (2)'!Q49</f>
        <v>#DIV/0!</v>
      </c>
      <c r="M115" s="17">
        <v>22.5</v>
      </c>
      <c r="N115" s="17">
        <v>3.32</v>
      </c>
      <c r="O115" s="205" t="e">
        <f t="shared" si="22"/>
        <v>#DIV/0!</v>
      </c>
      <c r="P115" s="219" t="e">
        <f t="shared" si="30"/>
        <v>#DIV/0!</v>
      </c>
      <c r="Q115" s="220"/>
      <c r="R115" s="196" t="e">
        <f t="shared" si="24"/>
        <v>#DIV/0!</v>
      </c>
      <c r="S115" s="198" t="e">
        <f>P115+'TURPE (2)'!$S$26+'MONO C4'!R115</f>
        <v>#DIV/0!</v>
      </c>
      <c r="T115" s="5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</row>
    <row r="116" spans="1:31" ht="23.25" hidden="1" customHeight="1" x14ac:dyDescent="0.25">
      <c r="A116" s="204"/>
      <c r="B116" s="17">
        <f t="shared" si="20"/>
        <v>0</v>
      </c>
      <c r="C116" s="17">
        <f t="shared" ref="C116" si="31">31.93/12</f>
        <v>2.6608333333333332</v>
      </c>
      <c r="D116" s="17">
        <v>407.96</v>
      </c>
      <c r="E116" s="17">
        <v>407.96</v>
      </c>
      <c r="F116" s="17">
        <v>41.63</v>
      </c>
      <c r="G116" s="17">
        <v>104.06</v>
      </c>
      <c r="H116" s="17">
        <v>41.63</v>
      </c>
      <c r="I116" s="197">
        <f t="shared" si="21"/>
        <v>31.93</v>
      </c>
      <c r="J116" s="17">
        <v>4.47</v>
      </c>
      <c r="K116" s="17">
        <v>5.4009999999999998</v>
      </c>
      <c r="L116" s="17" t="e">
        <f>'TURPE (2)'!Q50</f>
        <v>#DIV/0!</v>
      </c>
      <c r="M116" s="17">
        <v>22.5</v>
      </c>
      <c r="N116" s="17">
        <v>3.32</v>
      </c>
      <c r="O116" s="205" t="e">
        <f t="shared" si="22"/>
        <v>#DIV/0!</v>
      </c>
      <c r="P116" s="219" t="e">
        <f t="shared" si="30"/>
        <v>#DIV/0!</v>
      </c>
      <c r="Q116" s="220"/>
      <c r="R116" s="196" t="e">
        <f t="shared" si="24"/>
        <v>#DIV/0!</v>
      </c>
      <c r="S116" s="198" t="e">
        <f>P116+'TURPE (2)'!$S$26+'MONO C4'!R116</f>
        <v>#DIV/0!</v>
      </c>
      <c r="T116" s="5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</row>
    <row r="117" spans="1:31" ht="23.25" hidden="1" customHeight="1" x14ac:dyDescent="0.25">
      <c r="A117" s="204"/>
      <c r="B117" s="17">
        <f t="shared" si="20"/>
        <v>0</v>
      </c>
      <c r="C117" s="17">
        <f t="shared" ref="C117:C118" si="32">144/12</f>
        <v>12</v>
      </c>
      <c r="D117" s="17">
        <v>467.73</v>
      </c>
      <c r="E117" s="17">
        <v>467.73</v>
      </c>
      <c r="F117" s="17">
        <v>29.27</v>
      </c>
      <c r="G117" s="17">
        <v>113.83</v>
      </c>
      <c r="H117" s="17">
        <v>29.27</v>
      </c>
      <c r="I117" s="197">
        <f t="shared" si="21"/>
        <v>144</v>
      </c>
      <c r="J117" s="17">
        <v>4.47</v>
      </c>
      <c r="K117" s="17">
        <v>5.4009999999999998</v>
      </c>
      <c r="L117" s="17" t="e">
        <f>'TURPE (2)'!Q51</f>
        <v>#DIV/0!</v>
      </c>
      <c r="M117" s="17">
        <v>22.5</v>
      </c>
      <c r="N117" s="17">
        <v>3.32</v>
      </c>
      <c r="O117" s="205" t="e">
        <f t="shared" si="22"/>
        <v>#DIV/0!</v>
      </c>
      <c r="P117" s="219" t="e">
        <f t="shared" si="26"/>
        <v>#DIV/0!</v>
      </c>
      <c r="Q117" s="220"/>
      <c r="R117" s="196" t="e">
        <f t="shared" si="24"/>
        <v>#DIV/0!</v>
      </c>
      <c r="S117" s="198" t="e">
        <f>P117+'TURPE (2)'!$S$26+'MONO C4'!R117</f>
        <v>#DIV/0!</v>
      </c>
      <c r="T117" s="5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</row>
    <row r="118" spans="1:31" ht="23.25" hidden="1" customHeight="1" x14ac:dyDescent="0.25">
      <c r="A118" s="204"/>
      <c r="B118" s="17">
        <f t="shared" si="20"/>
        <v>0</v>
      </c>
      <c r="C118" s="17">
        <f t="shared" si="32"/>
        <v>12</v>
      </c>
      <c r="D118" s="17">
        <v>467.73</v>
      </c>
      <c r="E118" s="17">
        <v>467.73</v>
      </c>
      <c r="F118" s="17">
        <v>29.27</v>
      </c>
      <c r="G118" s="17">
        <v>113.83</v>
      </c>
      <c r="H118" s="17">
        <v>29.27</v>
      </c>
      <c r="I118" s="197">
        <f t="shared" si="21"/>
        <v>144</v>
      </c>
      <c r="J118" s="17">
        <v>4.47</v>
      </c>
      <c r="K118" s="17">
        <v>5.4009999999999998</v>
      </c>
      <c r="L118" s="17" t="e">
        <f>'TURPE (2)'!Q52</f>
        <v>#DIV/0!</v>
      </c>
      <c r="M118" s="17">
        <v>22.5</v>
      </c>
      <c r="N118" s="17">
        <v>3.32</v>
      </c>
      <c r="O118" s="205" t="e">
        <f t="shared" si="22"/>
        <v>#DIV/0!</v>
      </c>
      <c r="P118" s="219" t="e">
        <f t="shared" si="26"/>
        <v>#DIV/0!</v>
      </c>
      <c r="Q118" s="220"/>
      <c r="R118" s="196" t="e">
        <f t="shared" si="24"/>
        <v>#DIV/0!</v>
      </c>
      <c r="S118" s="198" t="e">
        <f>P118+'TURPE (2)'!$S$26+'MONO C4'!R118</f>
        <v>#DIV/0!</v>
      </c>
      <c r="T118" s="5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</row>
    <row r="119" spans="1:31" ht="23.25" customHeight="1" x14ac:dyDescent="0.25">
      <c r="A119" s="3"/>
      <c r="B119" s="5"/>
      <c r="C119" s="199"/>
      <c r="D119" s="199"/>
      <c r="E119" s="199"/>
      <c r="F119" s="199"/>
      <c r="G119" s="199"/>
      <c r="H119" s="14"/>
      <c r="I119" s="199"/>
      <c r="J119" s="14"/>
      <c r="K119" s="14"/>
      <c r="L119" s="14"/>
      <c r="M119" s="199"/>
      <c r="N119" s="199"/>
      <c r="O119" s="199"/>
      <c r="P119" s="201"/>
      <c r="Q119" s="5"/>
      <c r="R119" s="5"/>
      <c r="S119" s="5"/>
      <c r="T119" s="5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</row>
    <row r="120" spans="1:31" ht="23.25" customHeight="1" x14ac:dyDescent="0.25">
      <c r="A120" s="247"/>
      <c r="B120" s="229" t="s">
        <v>156</v>
      </c>
      <c r="C120" s="229"/>
      <c r="D120" s="229"/>
      <c r="E120" s="229"/>
      <c r="F120" s="229"/>
      <c r="G120" s="229"/>
      <c r="H120" s="229"/>
      <c r="I120" s="229"/>
      <c r="J120" s="229"/>
      <c r="K120" s="229"/>
      <c r="L120" s="229"/>
      <c r="M120" s="229"/>
      <c r="N120" s="229"/>
      <c r="O120" s="229"/>
      <c r="P120" s="229"/>
      <c r="Q120" s="229"/>
      <c r="R120" s="229"/>
      <c r="S120" s="230"/>
      <c r="T120" s="5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</row>
    <row r="121" spans="1:31" ht="23.25" customHeight="1" x14ac:dyDescent="0.25">
      <c r="A121" s="248"/>
      <c r="B121" s="231" t="s">
        <v>180</v>
      </c>
      <c r="C121" s="231"/>
      <c r="D121" s="231"/>
      <c r="E121" s="231"/>
      <c r="F121" s="231"/>
      <c r="G121" s="231"/>
      <c r="H121" s="231"/>
      <c r="I121" s="231"/>
      <c r="J121" s="231"/>
      <c r="K121" s="231"/>
      <c r="L121" s="231"/>
      <c r="M121" s="231"/>
      <c r="N121" s="231"/>
      <c r="O121" s="231"/>
      <c r="P121" s="231"/>
      <c r="Q121" s="231"/>
      <c r="R121" s="231"/>
      <c r="S121" s="232"/>
      <c r="T121" s="5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</row>
    <row r="122" spans="1:31" ht="23.25" customHeight="1" x14ac:dyDescent="0.25">
      <c r="A122" s="259"/>
      <c r="B122" s="251" t="s">
        <v>154</v>
      </c>
      <c r="C122" s="251" t="s">
        <v>24</v>
      </c>
      <c r="D122" s="295" t="s">
        <v>25</v>
      </c>
      <c r="E122" s="256"/>
      <c r="F122" s="256"/>
      <c r="G122" s="256"/>
      <c r="H122" s="252"/>
      <c r="I122" s="298" t="s">
        <v>26</v>
      </c>
      <c r="J122" s="295" t="s">
        <v>27</v>
      </c>
      <c r="K122" s="256"/>
      <c r="L122" s="256"/>
      <c r="M122" s="256"/>
      <c r="N122" s="256"/>
      <c r="O122" s="252"/>
      <c r="P122" s="231" t="s">
        <v>28</v>
      </c>
      <c r="Q122" s="279"/>
      <c r="R122" s="289" t="s">
        <v>150</v>
      </c>
      <c r="S122" s="291" t="s">
        <v>151</v>
      </c>
      <c r="T122" s="5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</row>
    <row r="123" spans="1:31" ht="23.25" customHeight="1" x14ac:dyDescent="0.25">
      <c r="A123" s="259"/>
      <c r="B123" s="252"/>
      <c r="C123" s="252"/>
      <c r="D123" s="15" t="s">
        <v>17</v>
      </c>
      <c r="E123" s="15" t="s">
        <v>18</v>
      </c>
      <c r="F123" s="15" t="s">
        <v>19</v>
      </c>
      <c r="G123" s="15" t="s">
        <v>20</v>
      </c>
      <c r="H123" s="15" t="s">
        <v>21</v>
      </c>
      <c r="I123" s="252"/>
      <c r="J123" s="15" t="s">
        <v>29</v>
      </c>
      <c r="K123" s="15" t="s">
        <v>30</v>
      </c>
      <c r="L123" s="15" t="s">
        <v>31</v>
      </c>
      <c r="M123" s="15" t="s">
        <v>36</v>
      </c>
      <c r="N123" s="15" t="s">
        <v>32</v>
      </c>
      <c r="O123" s="15" t="s">
        <v>33</v>
      </c>
      <c r="P123" s="256"/>
      <c r="Q123" s="252"/>
      <c r="R123" s="290"/>
      <c r="S123" s="292"/>
      <c r="T123" s="5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</row>
    <row r="124" spans="1:31" ht="23.25" customHeight="1" x14ac:dyDescent="0.25">
      <c r="A124" s="260"/>
      <c r="B124" s="17" t="str">
        <f>C12</f>
        <v>SCI SAMUEL</v>
      </c>
      <c r="C124" s="17">
        <v>0</v>
      </c>
      <c r="D124" s="17"/>
      <c r="E124" s="17">
        <v>311.56</v>
      </c>
      <c r="F124" s="17">
        <v>135.35</v>
      </c>
      <c r="G124" s="17">
        <v>129</v>
      </c>
      <c r="H124" s="17">
        <v>58.44</v>
      </c>
      <c r="I124" s="20">
        <f>C124*12+D124*L12+E124*M12+F124*N12+G124*O12+H124*P12</f>
        <v>5689.4993621351878</v>
      </c>
      <c r="J124" s="17">
        <v>6.35</v>
      </c>
      <c r="K124" s="17">
        <v>13</v>
      </c>
      <c r="L124" s="17">
        <f t="shared" ref="L124" si="33">L92</f>
        <v>62.495954386806503</v>
      </c>
      <c r="M124" s="18">
        <v>0.5</v>
      </c>
      <c r="N124" s="18">
        <v>2.08</v>
      </c>
      <c r="O124" s="19">
        <f>J124*Q12+Q13*K124+L124*Q12+M124*Q12+N124*Q12</f>
        <v>3059.7682729396415</v>
      </c>
      <c r="P124" s="261">
        <f>I124+O124</f>
        <v>8749.2676350748297</v>
      </c>
      <c r="Q124" s="262"/>
      <c r="R124" s="196">
        <f>P124*0.2</f>
        <v>1749.8535270149659</v>
      </c>
      <c r="S124" s="198">
        <f>P124+'TURPE (2)'!S26+'MONO C4'!R124</f>
        <v>10780.623414089796</v>
      </c>
      <c r="T124" s="5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</row>
    <row r="125" spans="1:31" ht="23.25" customHeight="1" x14ac:dyDescent="0.25">
      <c r="A125" s="204"/>
      <c r="B125" s="17" t="str">
        <f t="shared" ref="B125:B145" si="34">C13</f>
        <v>SCI VICTOIRE</v>
      </c>
      <c r="C125" s="17">
        <v>0</v>
      </c>
      <c r="D125" s="17"/>
      <c r="E125" s="17">
        <v>313.69</v>
      </c>
      <c r="F125" s="17">
        <v>137.47999999999999</v>
      </c>
      <c r="G125" s="17">
        <v>131.13</v>
      </c>
      <c r="H125" s="17">
        <v>60.57</v>
      </c>
      <c r="I125" s="20">
        <f t="shared" ref="I125:I145" si="35">C125*12+D125*L13+E125*M13+F125*N13+G125*O13+H125*P13</f>
        <v>5072.5974141896468</v>
      </c>
      <c r="J125" s="17">
        <v>6.35</v>
      </c>
      <c r="K125" s="17">
        <v>13</v>
      </c>
      <c r="L125" s="17">
        <f t="shared" ref="L125" si="36">L93</f>
        <v>59.065635665270229</v>
      </c>
      <c r="M125" s="18">
        <v>0.5</v>
      </c>
      <c r="N125" s="18">
        <v>2.08</v>
      </c>
      <c r="O125" s="19">
        <f t="shared" ref="O125:O145" si="37">J125*Q13+Q14*K125+L125*Q13+M125*Q13+N125*Q13</f>
        <v>2685.2259429491105</v>
      </c>
      <c r="P125" s="261">
        <f t="shared" ref="P125:P145" si="38">I125+O125</f>
        <v>7757.8233571387573</v>
      </c>
      <c r="Q125" s="262"/>
      <c r="R125" s="196">
        <f t="shared" ref="R125:R144" si="39">P125*0.2</f>
        <v>1551.5646714277516</v>
      </c>
      <c r="S125" s="198">
        <f>P125+'TURPE (2)'!S27+'MONO C4'!R125</f>
        <v>9508.3633045665083</v>
      </c>
      <c r="T125" s="5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</row>
    <row r="126" spans="1:31" ht="23.25" customHeight="1" x14ac:dyDescent="0.25">
      <c r="A126" s="204"/>
      <c r="B126" s="17" t="str">
        <f t="shared" si="34"/>
        <v>SCI VICTOIRE</v>
      </c>
      <c r="C126" s="17">
        <v>0</v>
      </c>
      <c r="D126" s="17"/>
      <c r="E126" s="17">
        <v>313.62</v>
      </c>
      <c r="F126" s="17">
        <v>137.41</v>
      </c>
      <c r="G126" s="17">
        <v>131.06</v>
      </c>
      <c r="H126" s="17">
        <v>60.5</v>
      </c>
      <c r="I126" s="20">
        <f t="shared" si="35"/>
        <v>5798.5845235494107</v>
      </c>
      <c r="J126" s="17">
        <v>6.35</v>
      </c>
      <c r="K126" s="17">
        <v>13</v>
      </c>
      <c r="L126" s="17">
        <f t="shared" ref="L126" si="40">L94</f>
        <v>56.866087819355975</v>
      </c>
      <c r="M126" s="18">
        <v>0.5</v>
      </c>
      <c r="N126" s="18">
        <v>2.08</v>
      </c>
      <c r="O126" s="19">
        <f t="shared" si="37"/>
        <v>3784.0306096840218</v>
      </c>
      <c r="P126" s="261">
        <f t="shared" si="38"/>
        <v>9582.6151332334321</v>
      </c>
      <c r="Q126" s="262"/>
      <c r="R126" s="196">
        <f t="shared" si="39"/>
        <v>1916.5230266466865</v>
      </c>
      <c r="S126" s="198">
        <f>P126+'TURPE (2)'!S28+'MONO C4'!R126</f>
        <v>11713.389873880118</v>
      </c>
      <c r="T126" s="5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</row>
    <row r="127" spans="1:31" ht="23.25" customHeight="1" x14ac:dyDescent="0.25">
      <c r="A127" s="204"/>
      <c r="B127" s="17" t="str">
        <f t="shared" si="34"/>
        <v>SCI SIMONE</v>
      </c>
      <c r="C127" s="17">
        <v>0</v>
      </c>
      <c r="D127" s="17"/>
      <c r="E127" s="17">
        <v>317.31</v>
      </c>
      <c r="F127" s="17">
        <v>141.1</v>
      </c>
      <c r="G127" s="17">
        <v>134.75</v>
      </c>
      <c r="H127" s="17">
        <v>64.19</v>
      </c>
      <c r="I127" s="20">
        <f t="shared" si="35"/>
        <v>18632.777211445667</v>
      </c>
      <c r="J127" s="17">
        <v>6.35</v>
      </c>
      <c r="K127" s="17">
        <v>13</v>
      </c>
      <c r="L127" s="17">
        <f t="shared" ref="L127" si="41">L95</f>
        <v>41.943605917137965</v>
      </c>
      <c r="M127" s="18">
        <v>0.5</v>
      </c>
      <c r="N127" s="18">
        <v>2.08</v>
      </c>
      <c r="O127" s="19">
        <f t="shared" si="37"/>
        <v>5331.7937352055615</v>
      </c>
      <c r="P127" s="261">
        <f t="shared" si="38"/>
        <v>23964.570946651227</v>
      </c>
      <c r="Q127" s="262"/>
      <c r="R127" s="196">
        <f t="shared" si="39"/>
        <v>4792.9141893302458</v>
      </c>
      <c r="S127" s="198">
        <f>P127+'TURPE (2)'!S29+'MONO C4'!R127</f>
        <v>28971.736849981469</v>
      </c>
      <c r="T127" s="5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</row>
    <row r="128" spans="1:31" ht="23.25" customHeight="1" x14ac:dyDescent="0.25">
      <c r="A128" s="204"/>
      <c r="B128" s="17" t="str">
        <f t="shared" si="34"/>
        <v>SCI NINON</v>
      </c>
      <c r="C128" s="17">
        <v>0</v>
      </c>
      <c r="D128" s="17"/>
      <c r="E128" s="17">
        <v>323.12</v>
      </c>
      <c r="F128" s="17">
        <v>146.91</v>
      </c>
      <c r="G128" s="17">
        <v>140.56</v>
      </c>
      <c r="H128" s="17">
        <v>70</v>
      </c>
      <c r="I128" s="20">
        <f t="shared" si="35"/>
        <v>2101.5269253562797</v>
      </c>
      <c r="J128" s="17">
        <v>6.35</v>
      </c>
      <c r="K128" s="17">
        <v>13</v>
      </c>
      <c r="L128" s="17">
        <f t="shared" ref="L128" si="42">L96</f>
        <v>103.42067852476042</v>
      </c>
      <c r="M128" s="18">
        <v>0.5</v>
      </c>
      <c r="N128" s="18">
        <v>2.08</v>
      </c>
      <c r="O128" s="19">
        <f t="shared" si="37"/>
        <v>2832.8977996260292</v>
      </c>
      <c r="P128" s="261">
        <f t="shared" si="38"/>
        <v>4934.4247249823093</v>
      </c>
      <c r="Q128" s="262"/>
      <c r="R128" s="196">
        <f t="shared" si="39"/>
        <v>986.88494499646185</v>
      </c>
      <c r="S128" s="198">
        <f>P128+'TURPE (2)'!S30+'MONO C4'!R128</f>
        <v>6120.2849459787712</v>
      </c>
      <c r="T128" s="5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</row>
    <row r="129" spans="1:31" ht="23.25" customHeight="1" x14ac:dyDescent="0.25">
      <c r="A129" s="204"/>
      <c r="B129" s="17" t="str">
        <f t="shared" si="34"/>
        <v>SARL TARA</v>
      </c>
      <c r="C129" s="17">
        <v>0</v>
      </c>
      <c r="D129" s="17"/>
      <c r="E129" s="17">
        <v>314.08999999999997</v>
      </c>
      <c r="F129" s="17">
        <v>137.88</v>
      </c>
      <c r="G129" s="17">
        <v>131.53</v>
      </c>
      <c r="H129" s="17">
        <v>60.97</v>
      </c>
      <c r="I129" s="20">
        <f t="shared" si="35"/>
        <v>18879.737697255652</v>
      </c>
      <c r="J129" s="17">
        <v>6.35</v>
      </c>
      <c r="K129" s="17">
        <v>13</v>
      </c>
      <c r="L129" s="17">
        <f t="shared" ref="L129" si="43">L97</f>
        <v>47.911997163661908</v>
      </c>
      <c r="M129" s="18">
        <v>0.5</v>
      </c>
      <c r="N129" s="18">
        <v>2.08</v>
      </c>
      <c r="O129" s="19">
        <f t="shared" si="37"/>
        <v>8121.5838722296603</v>
      </c>
      <c r="P129" s="261">
        <f t="shared" si="38"/>
        <v>27001.321569485313</v>
      </c>
      <c r="Q129" s="262"/>
      <c r="R129" s="196">
        <f t="shared" si="39"/>
        <v>5400.2643138970634</v>
      </c>
      <c r="S129" s="198">
        <f>P129+'TURPE (2)'!S31+'MONO C4'!R129</f>
        <v>32796.608780382376</v>
      </c>
      <c r="T129" s="5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</row>
    <row r="130" spans="1:31" ht="23.25" customHeight="1" x14ac:dyDescent="0.25">
      <c r="A130" s="204"/>
      <c r="B130" s="17" t="str">
        <f t="shared" si="34"/>
        <v>SCI VENDOME OUTLET FILTRATIC</v>
      </c>
      <c r="C130" s="17">
        <v>0</v>
      </c>
      <c r="D130" s="17"/>
      <c r="E130" s="17">
        <v>312.36</v>
      </c>
      <c r="F130" s="17">
        <v>136.15</v>
      </c>
      <c r="G130" s="17">
        <v>129.80000000000001</v>
      </c>
      <c r="H130" s="17">
        <v>59.24</v>
      </c>
      <c r="I130" s="20">
        <f t="shared" si="35"/>
        <v>25172.574068277139</v>
      </c>
      <c r="J130" s="17">
        <v>6.35</v>
      </c>
      <c r="K130" s="17">
        <v>13</v>
      </c>
      <c r="L130" s="17">
        <f t="shared" ref="L130" si="44">L98</f>
        <v>51.877980199965727</v>
      </c>
      <c r="M130" s="18">
        <v>0.5</v>
      </c>
      <c r="N130" s="18">
        <v>2.08</v>
      </c>
      <c r="O130" s="19">
        <f t="shared" si="37"/>
        <v>10708.30066572854</v>
      </c>
      <c r="P130" s="261">
        <f t="shared" si="38"/>
        <v>35880.87473400568</v>
      </c>
      <c r="Q130" s="262"/>
      <c r="R130" s="196">
        <f t="shared" si="39"/>
        <v>7176.1749468011367</v>
      </c>
      <c r="S130" s="198">
        <f>P130+'TURPE (2)'!S32+'MONO C4'!R130</f>
        <v>43760.147410806821</v>
      </c>
      <c r="T130" s="5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</row>
    <row r="131" spans="1:31" ht="23.25" customHeight="1" x14ac:dyDescent="0.25">
      <c r="A131" s="204"/>
      <c r="B131" s="17" t="str">
        <f t="shared" si="34"/>
        <v>SDC MY PLACE</v>
      </c>
      <c r="C131" s="17">
        <v>0</v>
      </c>
      <c r="D131" s="17"/>
      <c r="E131" s="17">
        <v>318.51</v>
      </c>
      <c r="F131" s="17">
        <v>142.30000000000001</v>
      </c>
      <c r="G131" s="17">
        <v>135.94999999999999</v>
      </c>
      <c r="H131" s="17">
        <v>65.39</v>
      </c>
      <c r="I131" s="20">
        <f t="shared" si="35"/>
        <v>19909.421586277134</v>
      </c>
      <c r="J131" s="17">
        <v>6.35</v>
      </c>
      <c r="K131" s="17">
        <v>13</v>
      </c>
      <c r="L131" s="17">
        <f t="shared" ref="L131" si="45">L99</f>
        <v>45.269008727616281</v>
      </c>
      <c r="M131" s="18">
        <v>0.5</v>
      </c>
      <c r="N131" s="18">
        <v>2.08</v>
      </c>
      <c r="O131" s="19">
        <f t="shared" si="37"/>
        <v>18538.944847332299</v>
      </c>
      <c r="P131" s="261">
        <f t="shared" si="38"/>
        <v>38448.366433609437</v>
      </c>
      <c r="Q131" s="262"/>
      <c r="R131" s="196">
        <f t="shared" si="39"/>
        <v>7689.673286721888</v>
      </c>
      <c r="S131" s="198">
        <f>P131+'TURPE (2)'!S33+'MONO C4'!R131</f>
        <v>46459.22650033133</v>
      </c>
      <c r="T131" s="5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</row>
    <row r="132" spans="1:31" ht="23.25" customHeight="1" x14ac:dyDescent="0.25">
      <c r="A132" s="204"/>
      <c r="B132" s="17" t="str">
        <f t="shared" si="34"/>
        <v>MON BEAU BUCHELAY</v>
      </c>
      <c r="C132" s="17">
        <v>0</v>
      </c>
      <c r="D132" s="17"/>
      <c r="E132" s="17">
        <v>307.57</v>
      </c>
      <c r="F132" s="17">
        <v>150.93</v>
      </c>
      <c r="G132" s="17">
        <v>125.1</v>
      </c>
      <c r="H132" s="17">
        <v>62.84</v>
      </c>
      <c r="I132" s="20">
        <f t="shared" si="35"/>
        <v>163810.80307595304</v>
      </c>
      <c r="J132" s="17">
        <v>6.35</v>
      </c>
      <c r="K132" s="17">
        <v>13</v>
      </c>
      <c r="L132" s="17">
        <f t="shared" ref="L132" si="46">L100</f>
        <v>26.561708472578022</v>
      </c>
      <c r="M132" s="18">
        <v>0.5</v>
      </c>
      <c r="N132" s="18">
        <v>2.08</v>
      </c>
      <c r="O132" s="19">
        <f t="shared" si="37"/>
        <v>36769.228374960658</v>
      </c>
      <c r="P132" s="261">
        <f t="shared" si="38"/>
        <v>200580.0314509137</v>
      </c>
      <c r="Q132" s="262"/>
      <c r="R132" s="196">
        <f t="shared" si="39"/>
        <v>40116.00629018274</v>
      </c>
      <c r="S132" s="198">
        <f>P132+'TURPE (2)'!S34+'MONO C4'!R132</f>
        <v>241915.72293709643</v>
      </c>
      <c r="T132" s="5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</row>
    <row r="133" spans="1:31" ht="23.25" customHeight="1" x14ac:dyDescent="0.25">
      <c r="A133" s="204"/>
      <c r="B133" s="17" t="str">
        <f t="shared" si="34"/>
        <v>SCI VENDOME OUTLET SHOW</v>
      </c>
      <c r="C133" s="17">
        <v>0</v>
      </c>
      <c r="D133" s="17"/>
      <c r="E133" s="17">
        <v>310.66000000000003</v>
      </c>
      <c r="F133" s="17">
        <v>134.44999999999999</v>
      </c>
      <c r="G133" s="17">
        <v>128.1</v>
      </c>
      <c r="H133" s="17">
        <v>57.54</v>
      </c>
      <c r="I133" s="20">
        <f t="shared" si="35"/>
        <v>32588.3860528568</v>
      </c>
      <c r="J133" s="17">
        <v>6.35</v>
      </c>
      <c r="K133" s="17">
        <v>13</v>
      </c>
      <c r="L133" s="17">
        <f t="shared" ref="L133" si="47">L101</f>
        <v>46.234546802806705</v>
      </c>
      <c r="M133" s="18">
        <v>0.5</v>
      </c>
      <c r="N133" s="18">
        <v>2.08</v>
      </c>
      <c r="O133" s="19">
        <f t="shared" si="37"/>
        <v>32589.982339094895</v>
      </c>
      <c r="P133" s="261">
        <f t="shared" si="38"/>
        <v>65178.368391951692</v>
      </c>
      <c r="Q133" s="262"/>
      <c r="R133" s="196">
        <f t="shared" si="39"/>
        <v>13035.67367839034</v>
      </c>
      <c r="S133" s="198">
        <f>P133+'TURPE (2)'!S35+'MONO C4'!R133</f>
        <v>78917.139800342033</v>
      </c>
      <c r="T133" s="5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</row>
    <row r="134" spans="1:31" ht="23.25" customHeight="1" x14ac:dyDescent="0.25">
      <c r="A134" s="204"/>
      <c r="B134" s="17" t="str">
        <f t="shared" si="34"/>
        <v>SDC MY PLACE</v>
      </c>
      <c r="C134" s="17">
        <v>0</v>
      </c>
      <c r="D134" s="17"/>
      <c r="E134" s="17">
        <v>296.45</v>
      </c>
      <c r="F134" s="17">
        <v>142.08000000000001</v>
      </c>
      <c r="G134" s="17">
        <v>128.34</v>
      </c>
      <c r="H134" s="17">
        <v>61.17</v>
      </c>
      <c r="I134" s="20">
        <f t="shared" si="35"/>
        <v>264673.51765032345</v>
      </c>
      <c r="J134" s="17">
        <v>6.35</v>
      </c>
      <c r="K134" s="17">
        <v>13</v>
      </c>
      <c r="L134" s="17">
        <f t="shared" ref="L134" si="48">L102</f>
        <v>22.131768026736601</v>
      </c>
      <c r="M134" s="18">
        <v>0.5</v>
      </c>
      <c r="N134" s="18">
        <v>2.08</v>
      </c>
      <c r="O134" s="19">
        <f t="shared" si="37"/>
        <v>51414.648191301436</v>
      </c>
      <c r="P134" s="261">
        <f t="shared" si="38"/>
        <v>316088.1658416249</v>
      </c>
      <c r="Q134" s="262"/>
      <c r="R134" s="196">
        <f t="shared" si="39"/>
        <v>63217.633168324981</v>
      </c>
      <c r="S134" s="198">
        <f>P134+'TURPE (2)'!S36+'MONO C4'!R134</f>
        <v>380097.41060594987</v>
      </c>
      <c r="T134" s="5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</row>
    <row r="135" spans="1:31" ht="23.25" customHeight="1" x14ac:dyDescent="0.25">
      <c r="A135" s="204"/>
      <c r="B135" s="17" t="str">
        <f t="shared" si="34"/>
        <v>SCI MARTIN ET LOLA</v>
      </c>
      <c r="C135" s="17">
        <v>0</v>
      </c>
      <c r="D135" s="17"/>
      <c r="E135" s="17">
        <v>324.77</v>
      </c>
      <c r="F135" s="17">
        <v>148.56</v>
      </c>
      <c r="G135" s="17">
        <v>142.21</v>
      </c>
      <c r="H135" s="17">
        <v>71.650000000000006</v>
      </c>
      <c r="I135" s="20">
        <f t="shared" si="35"/>
        <v>4153.0931758730394</v>
      </c>
      <c r="J135" s="17">
        <v>6.35</v>
      </c>
      <c r="K135" s="17">
        <v>13</v>
      </c>
      <c r="L135" s="17">
        <f t="shared" ref="L135" si="49">L103</f>
        <v>88.479162871055451</v>
      </c>
      <c r="M135" s="18">
        <v>0.5</v>
      </c>
      <c r="N135" s="18">
        <v>2.08</v>
      </c>
      <c r="O135" s="19">
        <f t="shared" si="37"/>
        <v>5414.1759099453884</v>
      </c>
      <c r="P135" s="261">
        <f t="shared" si="38"/>
        <v>9567.2690858184287</v>
      </c>
      <c r="Q135" s="262"/>
      <c r="R135" s="196">
        <f t="shared" si="39"/>
        <v>1913.4538171636859</v>
      </c>
      <c r="S135" s="198">
        <f>P135+'TURPE (2)'!S37+'MONO C4'!R135</f>
        <v>11762.225154982116</v>
      </c>
      <c r="T135" s="5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</row>
    <row r="136" spans="1:31" ht="23.25" customHeight="1" x14ac:dyDescent="0.25">
      <c r="A136" s="204"/>
      <c r="B136" s="17" t="str">
        <f t="shared" si="34"/>
        <v>SITE DE PLAISIR</v>
      </c>
      <c r="C136" s="17">
        <v>0</v>
      </c>
      <c r="D136" s="17"/>
      <c r="E136" s="17">
        <v>317.66000000000003</v>
      </c>
      <c r="F136" s="17">
        <v>141.44999999999999</v>
      </c>
      <c r="G136" s="17">
        <v>135.1</v>
      </c>
      <c r="H136" s="17">
        <v>64.540000000000006</v>
      </c>
      <c r="I136" s="20">
        <f t="shared" si="35"/>
        <v>45446.679421184061</v>
      </c>
      <c r="J136" s="17">
        <v>6.35</v>
      </c>
      <c r="K136" s="17">
        <v>13</v>
      </c>
      <c r="L136" s="17">
        <f t="shared" ref="L136" si="50">L104</f>
        <v>38.096329773055196</v>
      </c>
      <c r="M136" s="18">
        <v>0.5</v>
      </c>
      <c r="N136" s="18">
        <v>2.08</v>
      </c>
      <c r="O136" s="19">
        <f t="shared" si="37"/>
        <v>12439.568983187446</v>
      </c>
      <c r="P136" s="261">
        <f t="shared" si="38"/>
        <v>57886.248404371509</v>
      </c>
      <c r="Q136" s="262"/>
      <c r="R136" s="196">
        <f t="shared" si="39"/>
        <v>11577.249680874302</v>
      </c>
      <c r="S136" s="198">
        <f>P136+'TURPE (2)'!S38+'MONO C4'!R136</f>
        <v>69799.9613032458</v>
      </c>
      <c r="T136" s="5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</row>
    <row r="137" spans="1:31" ht="23.25" customHeight="1" x14ac:dyDescent="0.25">
      <c r="A137" s="204"/>
      <c r="B137" s="17" t="str">
        <f t="shared" si="34"/>
        <v>IQC ASSET MANAGEMENT</v>
      </c>
      <c r="C137" s="17">
        <v>0</v>
      </c>
      <c r="D137" s="17"/>
      <c r="E137" s="17">
        <v>318.20999999999998</v>
      </c>
      <c r="F137" s="17">
        <v>142</v>
      </c>
      <c r="G137" s="17">
        <v>135.65</v>
      </c>
      <c r="H137" s="17">
        <v>65.09</v>
      </c>
      <c r="I137" s="20">
        <f t="shared" si="35"/>
        <v>7101.6655003687911</v>
      </c>
      <c r="J137" s="17">
        <v>6.35</v>
      </c>
      <c r="K137" s="17">
        <v>13</v>
      </c>
      <c r="L137" s="17">
        <f t="shared" ref="L137" si="51">L105</f>
        <v>52.732369327169287</v>
      </c>
      <c r="M137" s="18">
        <v>0.5</v>
      </c>
      <c r="N137" s="18">
        <v>2.08</v>
      </c>
      <c r="O137" s="19">
        <f t="shared" si="37"/>
        <v>4110.8671315251004</v>
      </c>
      <c r="P137" s="261">
        <f t="shared" si="38"/>
        <v>11212.532631893891</v>
      </c>
      <c r="Q137" s="262"/>
      <c r="R137" s="196">
        <f t="shared" si="39"/>
        <v>2242.5065263787783</v>
      </c>
      <c r="S137" s="198">
        <f>P137+'TURPE (2)'!S39+'MONO C4'!R137</f>
        <v>13641.28406927267</v>
      </c>
      <c r="T137" s="5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</row>
    <row r="138" spans="1:31" ht="23.25" customHeight="1" x14ac:dyDescent="0.25">
      <c r="A138" s="204"/>
      <c r="B138" s="17" t="str">
        <f t="shared" si="34"/>
        <v>Ma petite madeleine</v>
      </c>
      <c r="C138" s="17">
        <v>0</v>
      </c>
      <c r="D138" s="17"/>
      <c r="E138" s="17">
        <v>326.31</v>
      </c>
      <c r="F138" s="17">
        <v>150.1</v>
      </c>
      <c r="G138" s="17">
        <v>143.75</v>
      </c>
      <c r="H138" s="17">
        <v>73.19</v>
      </c>
      <c r="I138" s="20">
        <f t="shared" si="35"/>
        <v>24110.727501500256</v>
      </c>
      <c r="J138" s="17">
        <v>6.35</v>
      </c>
      <c r="K138" s="17">
        <v>13</v>
      </c>
      <c r="L138" s="17">
        <f t="shared" ref="L138" si="52">L106</f>
        <v>48.467859265935779</v>
      </c>
      <c r="M138" s="18">
        <v>0.5</v>
      </c>
      <c r="N138" s="18">
        <v>2.08</v>
      </c>
      <c r="O138" s="19">
        <f t="shared" si="37"/>
        <v>7754.5183708141785</v>
      </c>
      <c r="P138" s="261">
        <f t="shared" si="38"/>
        <v>31865.245872314434</v>
      </c>
      <c r="Q138" s="262"/>
      <c r="R138" s="196">
        <f t="shared" si="39"/>
        <v>6373.0491744628871</v>
      </c>
      <c r="S138" s="198">
        <f>P138+'TURPE (2)'!S40+'MONO C4'!R138</f>
        <v>38605.311140777318</v>
      </c>
      <c r="T138" s="5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</row>
    <row r="139" spans="1:31" ht="23.25" customHeight="1" x14ac:dyDescent="0.25">
      <c r="A139" s="204"/>
      <c r="B139" s="17" t="str">
        <f t="shared" si="34"/>
        <v>Ma petite madeleine</v>
      </c>
      <c r="C139" s="17">
        <v>0</v>
      </c>
      <c r="D139" s="17"/>
      <c r="E139" s="17">
        <v>334.4</v>
      </c>
      <c r="F139" s="17">
        <v>158.19</v>
      </c>
      <c r="G139" s="17">
        <v>151.84</v>
      </c>
      <c r="H139" s="17">
        <v>81.28</v>
      </c>
      <c r="I139" s="20">
        <f t="shared" si="35"/>
        <v>13751.857227331302</v>
      </c>
      <c r="J139" s="17">
        <v>6.35</v>
      </c>
      <c r="K139" s="17">
        <v>13</v>
      </c>
      <c r="L139" s="17">
        <f t="shared" ref="L139" si="53">L107</f>
        <v>53.992488596361689</v>
      </c>
      <c r="M139" s="18">
        <v>0.5</v>
      </c>
      <c r="N139" s="18">
        <v>2.08</v>
      </c>
      <c r="O139" s="19">
        <f t="shared" si="37"/>
        <v>6387.4238980637592</v>
      </c>
      <c r="P139" s="261">
        <f t="shared" si="38"/>
        <v>20139.28112539506</v>
      </c>
      <c r="Q139" s="262"/>
      <c r="R139" s="196">
        <f t="shared" si="39"/>
        <v>4027.8562250790123</v>
      </c>
      <c r="S139" s="198">
        <f>P139+'TURPE (2)'!S41+'MONO C4'!R139</f>
        <v>24411.941940474073</v>
      </c>
      <c r="T139" s="5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</row>
    <row r="140" spans="1:31" ht="23.25" customHeight="1" x14ac:dyDescent="0.25">
      <c r="A140" s="204"/>
      <c r="B140" s="17" t="str">
        <f t="shared" si="34"/>
        <v>Ma petite madeleine</v>
      </c>
      <c r="C140" s="17">
        <v>0</v>
      </c>
      <c r="D140" s="17"/>
      <c r="E140" s="17">
        <v>330.31</v>
      </c>
      <c r="F140" s="17">
        <v>154.1</v>
      </c>
      <c r="G140" s="17">
        <v>147.75</v>
      </c>
      <c r="H140" s="17">
        <v>77.19</v>
      </c>
      <c r="I140" s="20">
        <f t="shared" si="35"/>
        <v>39884.611197780876</v>
      </c>
      <c r="J140" s="17">
        <v>6.35</v>
      </c>
      <c r="K140" s="17">
        <v>13</v>
      </c>
      <c r="L140" s="17">
        <f t="shared" ref="L140" si="54">L108</f>
        <v>43.049177731148035</v>
      </c>
      <c r="M140" s="18">
        <v>0.5</v>
      </c>
      <c r="N140" s="18">
        <v>2.08</v>
      </c>
      <c r="O140" s="19">
        <f t="shared" si="37"/>
        <v>10464.034993100911</v>
      </c>
      <c r="P140" s="261">
        <f t="shared" si="38"/>
        <v>50348.646190881787</v>
      </c>
      <c r="Q140" s="262"/>
      <c r="R140" s="196">
        <f t="shared" si="39"/>
        <v>10069.729238176358</v>
      </c>
      <c r="S140" s="198">
        <f>P140+'TURPE (2)'!S42+'MONO C4'!R140</f>
        <v>60739.562209058146</v>
      </c>
      <c r="T140" s="5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</row>
    <row r="141" spans="1:31" ht="23.25" customHeight="1" x14ac:dyDescent="0.25">
      <c r="A141" s="204"/>
      <c r="B141" s="17" t="str">
        <f t="shared" si="34"/>
        <v>SDC MY PLACE</v>
      </c>
      <c r="C141" s="17">
        <v>0</v>
      </c>
      <c r="D141" s="17"/>
      <c r="E141" s="17">
        <v>316.11</v>
      </c>
      <c r="F141" s="17">
        <v>139.9</v>
      </c>
      <c r="G141" s="17">
        <v>133.55000000000001</v>
      </c>
      <c r="H141" s="17">
        <v>62.99</v>
      </c>
      <c r="I141" s="20">
        <f t="shared" si="35"/>
        <v>9919.5209147706828</v>
      </c>
      <c r="J141" s="17">
        <v>6.35</v>
      </c>
      <c r="K141" s="17">
        <v>13</v>
      </c>
      <c r="L141" s="17">
        <f t="shared" ref="L141" si="55">L109</f>
        <v>51.052884972434398</v>
      </c>
      <c r="M141" s="18">
        <v>0.5</v>
      </c>
      <c r="N141" s="18">
        <v>2.08</v>
      </c>
      <c r="O141" s="19">
        <f t="shared" si="37"/>
        <v>5125.9175817762944</v>
      </c>
      <c r="P141" s="261">
        <f t="shared" si="38"/>
        <v>15045.438496546976</v>
      </c>
      <c r="Q141" s="262"/>
      <c r="R141" s="196">
        <f t="shared" si="39"/>
        <v>3009.0876993093952</v>
      </c>
      <c r="S141" s="198">
        <f>P141+'TURPE (2)'!S43+'MONO C4'!R141</f>
        <v>18314.607223856372</v>
      </c>
      <c r="T141" s="5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</row>
    <row r="142" spans="1:31" ht="23.25" customHeight="1" x14ac:dyDescent="0.25">
      <c r="A142" s="204"/>
      <c r="B142" s="17" t="str">
        <f t="shared" si="34"/>
        <v>SCI SAUVEUR</v>
      </c>
      <c r="C142" s="17">
        <v>0</v>
      </c>
      <c r="D142" s="17"/>
      <c r="E142" s="17">
        <v>321.45999999999998</v>
      </c>
      <c r="F142" s="17">
        <v>145.25</v>
      </c>
      <c r="G142" s="17">
        <v>138.9</v>
      </c>
      <c r="H142" s="17">
        <v>68.34</v>
      </c>
      <c r="I142" s="20">
        <f t="shared" si="35"/>
        <v>20897.596551395232</v>
      </c>
      <c r="J142" s="17">
        <v>6.35</v>
      </c>
      <c r="K142" s="17">
        <v>13</v>
      </c>
      <c r="L142" s="17">
        <f t="shared" ref="L142" si="56">L110</f>
        <v>40.5845400657902</v>
      </c>
      <c r="M142" s="18">
        <v>0.5</v>
      </c>
      <c r="N142" s="18">
        <v>2.08</v>
      </c>
      <c r="O142" s="19">
        <f t="shared" si="37"/>
        <v>23664.857070396523</v>
      </c>
      <c r="P142" s="261">
        <f t="shared" si="38"/>
        <v>44562.453621791756</v>
      </c>
      <c r="Q142" s="262"/>
      <c r="R142" s="196">
        <f t="shared" si="39"/>
        <v>8912.4907243583511</v>
      </c>
      <c r="S142" s="198">
        <f>P142+'TURPE (2)'!S44+'MONO C4'!R142</f>
        <v>53661.189257150108</v>
      </c>
      <c r="T142" s="5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</row>
    <row r="143" spans="1:31" ht="23.25" customHeight="1" x14ac:dyDescent="0.25">
      <c r="A143" s="204"/>
      <c r="B143" s="17" t="str">
        <f t="shared" si="34"/>
        <v>SITE DE PLAISIR</v>
      </c>
      <c r="C143" s="17">
        <v>0</v>
      </c>
      <c r="D143" s="17"/>
      <c r="E143" s="17">
        <v>299.3</v>
      </c>
      <c r="F143" s="17">
        <v>144.51</v>
      </c>
      <c r="G143" s="17">
        <v>127.08</v>
      </c>
      <c r="H143" s="17">
        <v>63.52</v>
      </c>
      <c r="I143" s="20">
        <f t="shared" si="35"/>
        <v>218933.45152676781</v>
      </c>
      <c r="J143" s="17">
        <v>6.35</v>
      </c>
      <c r="K143" s="17">
        <v>13</v>
      </c>
      <c r="L143" s="17">
        <f t="shared" ref="L143" si="57">L111</f>
        <v>21.649383550868368</v>
      </c>
      <c r="M143" s="18">
        <v>0.5</v>
      </c>
      <c r="N143" s="18">
        <v>2.08</v>
      </c>
      <c r="O143" s="19">
        <f t="shared" si="37"/>
        <v>58212.023848611825</v>
      </c>
      <c r="P143" s="261">
        <f t="shared" si="38"/>
        <v>277145.47537537961</v>
      </c>
      <c r="Q143" s="262"/>
      <c r="R143" s="196">
        <f t="shared" si="39"/>
        <v>55429.095075075922</v>
      </c>
      <c r="S143" s="198">
        <f>P143+'TURPE (2)'!S45+'MONO C4'!R143</f>
        <v>333205.65444645553</v>
      </c>
      <c r="T143" s="5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</row>
    <row r="144" spans="1:31" ht="23.25" customHeight="1" x14ac:dyDescent="0.25">
      <c r="A144" s="204"/>
      <c r="B144" s="17" t="str">
        <f t="shared" si="34"/>
        <v>SCI VENDOME OUTLET COMMU</v>
      </c>
      <c r="C144" s="17">
        <v>0</v>
      </c>
      <c r="D144" s="17"/>
      <c r="E144" s="17">
        <v>294.07</v>
      </c>
      <c r="F144" s="17">
        <v>154.13999999999999</v>
      </c>
      <c r="G144" s="17">
        <v>133.5</v>
      </c>
      <c r="H144" s="17">
        <v>70.040000000000006</v>
      </c>
      <c r="I144" s="20">
        <f t="shared" si="35"/>
        <v>207879.21640914225</v>
      </c>
      <c r="J144" s="17">
        <v>6.35</v>
      </c>
      <c r="K144" s="17">
        <v>13</v>
      </c>
      <c r="L144" s="17">
        <f t="shared" ref="L144" si="58">L112</f>
        <v>21.726342024047934</v>
      </c>
      <c r="M144" s="18">
        <v>0.5</v>
      </c>
      <c r="N144" s="18">
        <v>2.08</v>
      </c>
      <c r="O144" s="19">
        <f t="shared" si="37"/>
        <v>38243.114198483032</v>
      </c>
      <c r="P144" s="261">
        <f t="shared" si="38"/>
        <v>246122.33060762528</v>
      </c>
      <c r="Q144" s="262"/>
      <c r="R144" s="196">
        <f t="shared" si="39"/>
        <v>49224.46612152506</v>
      </c>
      <c r="S144" s="198">
        <f>P144+'TURPE (2)'!S46+'MONO C4'!R144</f>
        <v>297619.12192515034</v>
      </c>
      <c r="T144" s="5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</row>
    <row r="145" spans="1:31" ht="23.25" customHeight="1" x14ac:dyDescent="0.25">
      <c r="A145" s="204"/>
      <c r="B145" s="17" t="str">
        <f t="shared" si="34"/>
        <v>SDC MY PLACE</v>
      </c>
      <c r="C145" s="17">
        <v>0</v>
      </c>
      <c r="D145" s="17"/>
      <c r="E145" s="17">
        <v>319.02999999999997</v>
      </c>
      <c r="F145" s="17">
        <v>142.82</v>
      </c>
      <c r="G145" s="17">
        <v>136.47</v>
      </c>
      <c r="H145" s="17">
        <v>65.91</v>
      </c>
      <c r="I145" s="20">
        <f t="shared" si="35"/>
        <v>19917.322758995731</v>
      </c>
      <c r="J145" s="17">
        <v>6.35</v>
      </c>
      <c r="K145" s="17">
        <v>13</v>
      </c>
      <c r="L145" s="17">
        <f t="shared" ref="L145" si="59">L113</f>
        <v>44.041514110425233</v>
      </c>
      <c r="M145" s="18">
        <v>0.5</v>
      </c>
      <c r="N145" s="18">
        <v>2.08</v>
      </c>
      <c r="O145" s="19">
        <f t="shared" si="37"/>
        <v>5809.1521263817876</v>
      </c>
      <c r="P145" s="261">
        <f t="shared" si="38"/>
        <v>25726.47488537752</v>
      </c>
      <c r="Q145" s="262"/>
      <c r="R145" s="196">
        <f>P145*0.2</f>
        <v>5145.294977075504</v>
      </c>
      <c r="S145" s="198">
        <f>P145+'TURPE (2)'!S47+'MONO C4'!R145</f>
        <v>31147.127328453025</v>
      </c>
      <c r="T145" s="5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</row>
    <row r="146" spans="1:31" ht="23.25" customHeight="1" x14ac:dyDescent="0.25">
      <c r="A146" s="3"/>
      <c r="B146" s="5"/>
      <c r="C146" s="14"/>
      <c r="D146" s="14"/>
      <c r="E146" s="14"/>
      <c r="F146" s="14"/>
      <c r="G146" s="14"/>
      <c r="H146" s="104"/>
      <c r="I146" s="14"/>
      <c r="J146" s="14"/>
      <c r="K146" s="14"/>
      <c r="L146" s="14"/>
      <c r="M146" s="14"/>
      <c r="N146" s="14"/>
      <c r="O146" s="199"/>
      <c r="P146" s="14"/>
      <c r="Q146" s="5"/>
      <c r="R146" s="5"/>
      <c r="S146" s="5"/>
      <c r="T146" s="5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</row>
    <row r="147" spans="1:31" ht="23.25" customHeight="1" x14ac:dyDescent="0.25">
      <c r="A147" s="247"/>
      <c r="B147" s="229" t="s">
        <v>156</v>
      </c>
      <c r="C147" s="229"/>
      <c r="D147" s="229"/>
      <c r="E147" s="229"/>
      <c r="F147" s="229"/>
      <c r="G147" s="229"/>
      <c r="H147" s="229"/>
      <c r="I147" s="229"/>
      <c r="J147" s="229"/>
      <c r="K147" s="229"/>
      <c r="L147" s="229"/>
      <c r="M147" s="229"/>
      <c r="N147" s="229"/>
      <c r="O147" s="229"/>
      <c r="P147" s="229"/>
      <c r="Q147" s="229"/>
      <c r="R147" s="229"/>
      <c r="S147" s="230"/>
      <c r="T147" s="5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</row>
    <row r="148" spans="1:31" ht="23.25" customHeight="1" x14ac:dyDescent="0.25">
      <c r="A148" s="248"/>
      <c r="B148" s="231" t="s">
        <v>181</v>
      </c>
      <c r="C148" s="231"/>
      <c r="D148" s="231"/>
      <c r="E148" s="231"/>
      <c r="F148" s="231"/>
      <c r="G148" s="231"/>
      <c r="H148" s="231"/>
      <c r="I148" s="231"/>
      <c r="J148" s="231"/>
      <c r="K148" s="231"/>
      <c r="L148" s="231"/>
      <c r="M148" s="231"/>
      <c r="N148" s="231"/>
      <c r="O148" s="231"/>
      <c r="P148" s="231"/>
      <c r="Q148" s="231"/>
      <c r="R148" s="231"/>
      <c r="S148" s="232"/>
      <c r="T148" s="5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</row>
    <row r="149" spans="1:31" ht="23.25" customHeight="1" x14ac:dyDescent="0.25">
      <c r="A149" s="249"/>
      <c r="B149" s="251" t="s">
        <v>154</v>
      </c>
      <c r="C149" s="251" t="s">
        <v>24</v>
      </c>
      <c r="D149" s="295" t="s">
        <v>25</v>
      </c>
      <c r="E149" s="256"/>
      <c r="F149" s="256"/>
      <c r="G149" s="256"/>
      <c r="H149" s="252"/>
      <c r="I149" s="298" t="s">
        <v>26</v>
      </c>
      <c r="J149" s="295" t="s">
        <v>27</v>
      </c>
      <c r="K149" s="256"/>
      <c r="L149" s="256"/>
      <c r="M149" s="256"/>
      <c r="N149" s="256"/>
      <c r="O149" s="252"/>
      <c r="P149" s="231" t="s">
        <v>28</v>
      </c>
      <c r="Q149" s="279"/>
      <c r="R149" s="289" t="s">
        <v>150</v>
      </c>
      <c r="S149" s="291" t="s">
        <v>151</v>
      </c>
      <c r="T149" s="5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</row>
    <row r="150" spans="1:31" ht="23.25" customHeight="1" x14ac:dyDescent="0.25">
      <c r="A150" s="249"/>
      <c r="B150" s="252"/>
      <c r="C150" s="252"/>
      <c r="D150" s="15" t="s">
        <v>17</v>
      </c>
      <c r="E150" s="15" t="s">
        <v>18</v>
      </c>
      <c r="F150" s="15" t="s">
        <v>19</v>
      </c>
      <c r="G150" s="15" t="s">
        <v>20</v>
      </c>
      <c r="H150" s="15" t="s">
        <v>21</v>
      </c>
      <c r="I150" s="252"/>
      <c r="J150" s="15" t="s">
        <v>29</v>
      </c>
      <c r="K150" s="15" t="s">
        <v>30</v>
      </c>
      <c r="L150" s="15" t="s">
        <v>31</v>
      </c>
      <c r="M150" s="15" t="s">
        <v>36</v>
      </c>
      <c r="N150" s="15" t="s">
        <v>32</v>
      </c>
      <c r="O150" s="15" t="s">
        <v>33</v>
      </c>
      <c r="P150" s="256"/>
      <c r="Q150" s="252"/>
      <c r="R150" s="290"/>
      <c r="S150" s="292"/>
      <c r="T150" s="5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</row>
    <row r="151" spans="1:31" ht="23.25" customHeight="1" x14ac:dyDescent="0.25">
      <c r="A151" s="250"/>
      <c r="B151" s="17" t="str">
        <f>C12</f>
        <v>SCI SAMUEL</v>
      </c>
      <c r="C151" s="17">
        <v>0</v>
      </c>
      <c r="D151" s="17"/>
      <c r="E151" s="17">
        <v>360.16333333333336</v>
      </c>
      <c r="F151" s="17">
        <v>177.20666666666668</v>
      </c>
      <c r="G151" s="17">
        <v>166.70000000000002</v>
      </c>
      <c r="H151" s="17">
        <v>110.52</v>
      </c>
      <c r="I151" s="20">
        <f>C151*12+D151*L12+E151*M12+F151*N12+G151*O12+H151*P12</f>
        <v>7406.3738634115616</v>
      </c>
      <c r="J151" s="17">
        <v>8</v>
      </c>
      <c r="K151" s="17">
        <v>12</v>
      </c>
      <c r="L151" s="17">
        <f>'TURPE (2)'!Q26</f>
        <v>62.495954386806503</v>
      </c>
      <c r="M151" s="18">
        <f t="shared" ref="L151:N162" si="60">M92</f>
        <v>0.5</v>
      </c>
      <c r="N151" s="18">
        <f t="shared" si="60"/>
        <v>2.08</v>
      </c>
      <c r="O151" s="206">
        <f>J151*Q12+K151*Q12+L151*Q12+M151*Q12+N151*Q12</f>
        <v>3143.8716053898911</v>
      </c>
      <c r="P151" s="261">
        <f>I151+O151</f>
        <v>10550.245468801453</v>
      </c>
      <c r="Q151" s="262"/>
      <c r="R151" s="196">
        <f>P151*0.2</f>
        <v>2110.0490937602908</v>
      </c>
      <c r="S151" s="198">
        <f>P151+'TURPE (2)'!S26+'MONO C4'!R151</f>
        <v>12941.796814561745</v>
      </c>
      <c r="T151" s="5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</row>
    <row r="152" spans="1:31" ht="23.25" customHeight="1" x14ac:dyDescent="0.25">
      <c r="A152" s="204"/>
      <c r="B152" s="17" t="str">
        <f t="shared" ref="B152:B172" si="61">C13</f>
        <v>SCI VICTOIRE</v>
      </c>
      <c r="C152" s="17">
        <v>0</v>
      </c>
      <c r="D152" s="17"/>
      <c r="E152" s="17">
        <v>360.16333333333336</v>
      </c>
      <c r="F152" s="17">
        <v>177.20666666666668</v>
      </c>
      <c r="G152" s="17">
        <v>166.70000000000002</v>
      </c>
      <c r="H152" s="17">
        <v>110.52</v>
      </c>
      <c r="I152" s="20">
        <f t="shared" ref="I152:I172" si="62">C152*12+D152*L13+E152*M13+F152*N13+G152*O13+H152*P13</f>
        <v>6485.7714590225169</v>
      </c>
      <c r="J152" s="17">
        <v>8</v>
      </c>
      <c r="K152" s="17">
        <v>12</v>
      </c>
      <c r="L152" s="17">
        <f>'TURPE (2)'!Q27</f>
        <v>59.065635665270229</v>
      </c>
      <c r="M152" s="18">
        <f t="shared" si="60"/>
        <v>0.5</v>
      </c>
      <c r="N152" s="18">
        <f t="shared" si="60"/>
        <v>2.08</v>
      </c>
      <c r="O152" s="206">
        <f t="shared" ref="O152:O172" si="63">J152*Q13+K152*Q13+L152*Q13+M152*Q13+N152*Q13</f>
        <v>2639.7586675064736</v>
      </c>
      <c r="P152" s="261">
        <f t="shared" ref="P152:P172" si="64">I152+O152</f>
        <v>9125.5301265289909</v>
      </c>
      <c r="Q152" s="262"/>
      <c r="R152" s="196">
        <f t="shared" ref="R152:R172" si="65">P152*0.2</f>
        <v>1825.1060253057983</v>
      </c>
      <c r="S152" s="198">
        <f>P152+'TURPE (2)'!S27+'MONO C4'!R152</f>
        <v>11149.611427834789</v>
      </c>
      <c r="T152" s="5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</row>
    <row r="153" spans="1:31" ht="23.25" customHeight="1" x14ac:dyDescent="0.25">
      <c r="A153" s="204"/>
      <c r="B153" s="17" t="str">
        <f t="shared" si="61"/>
        <v>SCI VICTOIRE</v>
      </c>
      <c r="C153" s="17">
        <v>0</v>
      </c>
      <c r="D153" s="17"/>
      <c r="E153" s="17">
        <v>360.16333333333336</v>
      </c>
      <c r="F153" s="17">
        <v>177.20666666666668</v>
      </c>
      <c r="G153" s="17">
        <v>166.70000000000002</v>
      </c>
      <c r="H153" s="17">
        <v>110.52</v>
      </c>
      <c r="I153" s="20">
        <f t="shared" si="62"/>
        <v>7433.4262827150224</v>
      </c>
      <c r="J153" s="17">
        <v>8</v>
      </c>
      <c r="K153" s="17">
        <v>12</v>
      </c>
      <c r="L153" s="17">
        <f>'TURPE (2)'!Q28</f>
        <v>56.866087819355975</v>
      </c>
      <c r="M153" s="18">
        <f t="shared" ref="M153:N153" si="66">M94</f>
        <v>0.5</v>
      </c>
      <c r="N153" s="18">
        <f t="shared" si="66"/>
        <v>2.08</v>
      </c>
      <c r="O153" s="206">
        <f t="shared" si="63"/>
        <v>2974.9365777044645</v>
      </c>
      <c r="P153" s="261">
        <f t="shared" si="64"/>
        <v>10408.362860419487</v>
      </c>
      <c r="Q153" s="262"/>
      <c r="R153" s="196">
        <f t="shared" si="65"/>
        <v>2081.6725720838976</v>
      </c>
      <c r="S153" s="198">
        <f>P153+'TURPE (2)'!S28+'MONO C4'!R153</f>
        <v>12704.287146503386</v>
      </c>
      <c r="T153" s="5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</row>
    <row r="154" spans="1:31" ht="23.25" customHeight="1" x14ac:dyDescent="0.25">
      <c r="A154" s="204"/>
      <c r="B154" s="17" t="str">
        <f t="shared" si="61"/>
        <v>SCI SIMONE</v>
      </c>
      <c r="C154" s="17">
        <v>0</v>
      </c>
      <c r="D154" s="17"/>
      <c r="E154" s="17">
        <v>360.16333333333336</v>
      </c>
      <c r="F154" s="17">
        <v>177.20666666666668</v>
      </c>
      <c r="G154" s="17">
        <v>166.70000000000002</v>
      </c>
      <c r="H154" s="17">
        <v>110.52</v>
      </c>
      <c r="I154" s="20">
        <f t="shared" si="62"/>
        <v>22496.097704184765</v>
      </c>
      <c r="J154" s="17">
        <v>8</v>
      </c>
      <c r="K154" s="17">
        <v>12</v>
      </c>
      <c r="L154" s="17">
        <f>'TURPE (2)'!Q29</f>
        <v>41.943605917137965</v>
      </c>
      <c r="M154" s="18">
        <f t="shared" ref="M154:N154" si="67">M95</f>
        <v>0.5</v>
      </c>
      <c r="N154" s="18">
        <f t="shared" si="67"/>
        <v>2.08</v>
      </c>
      <c r="O154" s="206">
        <f t="shared" si="63"/>
        <v>6552.7774510488853</v>
      </c>
      <c r="P154" s="261">
        <f t="shared" si="64"/>
        <v>29048.875155233651</v>
      </c>
      <c r="Q154" s="262"/>
      <c r="R154" s="196">
        <f t="shared" si="65"/>
        <v>5809.7750310467309</v>
      </c>
      <c r="S154" s="198">
        <f>P154+'TURPE (2)'!S29+'MONO C4'!R154</f>
        <v>35072.901900280383</v>
      </c>
      <c r="T154" s="5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</row>
    <row r="155" spans="1:31" ht="19.5" customHeight="1" x14ac:dyDescent="0.25">
      <c r="A155" s="204"/>
      <c r="B155" s="17" t="str">
        <f t="shared" si="61"/>
        <v>SCI NINON</v>
      </c>
      <c r="C155" s="17">
        <v>0</v>
      </c>
      <c r="D155" s="17"/>
      <c r="E155" s="17">
        <v>360.16333333333336</v>
      </c>
      <c r="F155" s="17">
        <v>177.20666666666668</v>
      </c>
      <c r="G155" s="17">
        <v>166.70000000000002</v>
      </c>
      <c r="H155" s="17">
        <v>110.52</v>
      </c>
      <c r="I155" s="20">
        <f t="shared" si="62"/>
        <v>2544.6948835833459</v>
      </c>
      <c r="J155" s="17">
        <v>8</v>
      </c>
      <c r="K155" s="17">
        <v>12</v>
      </c>
      <c r="L155" s="17">
        <f>'TURPE (2)'!Q30</f>
        <v>103.42067852476042</v>
      </c>
      <c r="M155" s="18">
        <f t="shared" ref="M155:N155" si="68">M96</f>
        <v>0.5</v>
      </c>
      <c r="N155" s="18">
        <f t="shared" si="68"/>
        <v>2.08</v>
      </c>
      <c r="O155" s="206">
        <f t="shared" si="63"/>
        <v>1601.7547352979509</v>
      </c>
      <c r="P155" s="261">
        <f t="shared" si="64"/>
        <v>4146.4496188812973</v>
      </c>
      <c r="Q155" s="262"/>
      <c r="R155" s="196">
        <f t="shared" si="65"/>
        <v>829.28992377625946</v>
      </c>
      <c r="S155" s="198">
        <f>P155+'TURPE (2)'!S30+'MONO C4'!R155</f>
        <v>5174.7148186575569</v>
      </c>
      <c r="T155" s="5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</row>
    <row r="156" spans="1:31" ht="19.5" customHeight="1" x14ac:dyDescent="0.25">
      <c r="A156" s="204"/>
      <c r="B156" s="17" t="str">
        <f t="shared" si="61"/>
        <v>SARL TARA</v>
      </c>
      <c r="C156" s="17">
        <v>0</v>
      </c>
      <c r="D156" s="17"/>
      <c r="E156" s="17">
        <v>360.16333333333336</v>
      </c>
      <c r="F156" s="17">
        <v>177.20666666666668</v>
      </c>
      <c r="G156" s="17">
        <v>166.70000000000002</v>
      </c>
      <c r="H156" s="17">
        <v>110.52</v>
      </c>
      <c r="I156" s="20">
        <f t="shared" si="62"/>
        <v>23260.839624840504</v>
      </c>
      <c r="J156" s="17">
        <v>8</v>
      </c>
      <c r="K156" s="17">
        <v>12</v>
      </c>
      <c r="L156" s="17">
        <f>'TURPE (2)'!Q31</f>
        <v>47.911997163661908</v>
      </c>
      <c r="M156" s="18">
        <f t="shared" ref="M156:N156" si="69">M97</f>
        <v>0.5</v>
      </c>
      <c r="N156" s="18">
        <f t="shared" si="69"/>
        <v>2.08</v>
      </c>
      <c r="O156" s="206">
        <f t="shared" si="63"/>
        <v>7616.7446645721402</v>
      </c>
      <c r="P156" s="261">
        <f t="shared" si="64"/>
        <v>30877.584289412644</v>
      </c>
      <c r="Q156" s="262"/>
      <c r="R156" s="196">
        <f t="shared" si="65"/>
        <v>6175.5168578825287</v>
      </c>
      <c r="S156" s="198">
        <f>P156+'TURPE (2)'!S31+'MONO C4'!R156</f>
        <v>37448.124044295168</v>
      </c>
      <c r="T156" s="5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</row>
    <row r="157" spans="1:31" ht="19.5" customHeight="1" x14ac:dyDescent="0.25">
      <c r="A157" s="204"/>
      <c r="B157" s="17" t="str">
        <f t="shared" si="61"/>
        <v>SCI VENDOME OUTLET FILTRATIC</v>
      </c>
      <c r="C157" s="17">
        <v>0</v>
      </c>
      <c r="D157" s="17"/>
      <c r="E157" s="17">
        <v>360.16333333333336</v>
      </c>
      <c r="F157" s="17">
        <v>177.20666666666668</v>
      </c>
      <c r="G157" s="17">
        <v>166.70000000000002</v>
      </c>
      <c r="H157" s="17">
        <v>110.52</v>
      </c>
      <c r="I157" s="20">
        <f t="shared" si="62"/>
        <v>31739.726145298653</v>
      </c>
      <c r="J157" s="17">
        <v>8</v>
      </c>
      <c r="K157" s="17">
        <v>12</v>
      </c>
      <c r="L157" s="17">
        <f>'TURPE (2)'!Q32</f>
        <v>51.877980199965727</v>
      </c>
      <c r="M157" s="18">
        <f t="shared" ref="M157:N157" si="70">M98</f>
        <v>0.5</v>
      </c>
      <c r="N157" s="18">
        <f t="shared" si="70"/>
        <v>2.08</v>
      </c>
      <c r="O157" s="206">
        <f t="shared" si="63"/>
        <v>11339.022782247921</v>
      </c>
      <c r="P157" s="261">
        <f t="shared" si="64"/>
        <v>43078.748927546578</v>
      </c>
      <c r="Q157" s="262"/>
      <c r="R157" s="196">
        <f t="shared" si="65"/>
        <v>8615.7497855093152</v>
      </c>
      <c r="S157" s="198">
        <f>P157+'TURPE (2)'!S32+'MONO C4'!R157</f>
        <v>52397.596443055896</v>
      </c>
      <c r="T157" s="5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</row>
    <row r="158" spans="1:31" ht="19.5" customHeight="1" x14ac:dyDescent="0.25">
      <c r="A158" s="204"/>
      <c r="B158" s="17" t="str">
        <f t="shared" si="61"/>
        <v>SDC MY PLACE</v>
      </c>
      <c r="C158" s="17">
        <v>0</v>
      </c>
      <c r="D158" s="17"/>
      <c r="E158" s="17">
        <v>360.16333333333336</v>
      </c>
      <c r="F158" s="17">
        <v>177.20666666666668</v>
      </c>
      <c r="G158" s="17">
        <v>166.70000000000002</v>
      </c>
      <c r="H158" s="17">
        <v>110.52</v>
      </c>
      <c r="I158" s="20">
        <f t="shared" si="62"/>
        <v>24058.402792015702</v>
      </c>
      <c r="J158" s="17">
        <v>8</v>
      </c>
      <c r="K158" s="17">
        <v>12</v>
      </c>
      <c r="L158" s="17">
        <f>'TURPE (2)'!Q33</f>
        <v>45.269008727616281</v>
      </c>
      <c r="M158" s="18">
        <f t="shared" ref="M158:N158" si="71">M99</f>
        <v>0.5</v>
      </c>
      <c r="N158" s="18">
        <f t="shared" si="71"/>
        <v>2.08</v>
      </c>
      <c r="O158" s="206">
        <f t="shared" si="63"/>
        <v>7557.3505163666205</v>
      </c>
      <c r="P158" s="261">
        <f t="shared" si="64"/>
        <v>31615.753308382322</v>
      </c>
      <c r="Q158" s="262"/>
      <c r="R158" s="196">
        <f t="shared" si="65"/>
        <v>6323.1506616764646</v>
      </c>
      <c r="S158" s="198">
        <f>P158+'TURPE (2)'!S33+'MONO C4'!R158</f>
        <v>38260.090750058785</v>
      </c>
      <c r="T158" s="5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</row>
    <row r="159" spans="1:31" ht="19.5" customHeight="1" x14ac:dyDescent="0.25">
      <c r="A159" s="204"/>
      <c r="B159" s="17" t="str">
        <f t="shared" si="61"/>
        <v>MON BEAU BUCHELAY</v>
      </c>
      <c r="C159" s="17">
        <v>0</v>
      </c>
      <c r="D159" s="17"/>
      <c r="E159" s="17">
        <v>360.16333333333336</v>
      </c>
      <c r="F159" s="17">
        <v>177.20666666666668</v>
      </c>
      <c r="G159" s="17">
        <v>166.70000000000002</v>
      </c>
      <c r="H159" s="17">
        <v>110.52</v>
      </c>
      <c r="I159" s="20">
        <f t="shared" si="62"/>
        <v>204652.99592146193</v>
      </c>
      <c r="J159" s="17">
        <v>8</v>
      </c>
      <c r="K159" s="17">
        <v>12</v>
      </c>
      <c r="L159" s="17">
        <f>'TURPE (2)'!Q34</f>
        <v>26.561708472578022</v>
      </c>
      <c r="M159" s="18">
        <f t="shared" ref="M159:N159" si="72">M100</f>
        <v>0.5</v>
      </c>
      <c r="N159" s="18">
        <f t="shared" si="72"/>
        <v>2.08</v>
      </c>
      <c r="O159" s="206">
        <f t="shared" si="63"/>
        <v>47259.192831557171</v>
      </c>
      <c r="P159" s="261">
        <f t="shared" si="64"/>
        <v>251912.18875301909</v>
      </c>
      <c r="Q159" s="262"/>
      <c r="R159" s="196">
        <f t="shared" si="65"/>
        <v>50382.437750603822</v>
      </c>
      <c r="S159" s="198">
        <f>P159+'TURPE (2)'!S34+'MONO C4'!R159</f>
        <v>303514.31169962289</v>
      </c>
      <c r="T159" s="5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</row>
    <row r="160" spans="1:31" ht="19.5" customHeight="1" x14ac:dyDescent="0.25">
      <c r="A160" s="204"/>
      <c r="B160" s="17" t="str">
        <f t="shared" si="61"/>
        <v>SCI VENDOME OUTLET SHOW</v>
      </c>
      <c r="C160" s="17">
        <v>0</v>
      </c>
      <c r="D160" s="17"/>
      <c r="E160" s="17">
        <v>360.16333333333336</v>
      </c>
      <c r="F160" s="17">
        <v>177.20666666666668</v>
      </c>
      <c r="G160" s="17">
        <v>166.70000000000002</v>
      </c>
      <c r="H160" s="17">
        <v>110.52</v>
      </c>
      <c r="I160" s="20">
        <f t="shared" si="62"/>
        <v>41683.395606015445</v>
      </c>
      <c r="J160" s="17">
        <v>8</v>
      </c>
      <c r="K160" s="17">
        <v>12</v>
      </c>
      <c r="L160" s="17">
        <f>'TURPE (2)'!Q35</f>
        <v>46.234546802806705</v>
      </c>
      <c r="M160" s="18">
        <f t="shared" ref="M160:N160" si="73">M101</f>
        <v>0.5</v>
      </c>
      <c r="N160" s="18">
        <f t="shared" si="73"/>
        <v>2.08</v>
      </c>
      <c r="O160" s="206">
        <f t="shared" si="63"/>
        <v>13959.468648897702</v>
      </c>
      <c r="P160" s="261">
        <f t="shared" si="64"/>
        <v>55642.864254913147</v>
      </c>
      <c r="Q160" s="262"/>
      <c r="R160" s="196">
        <f t="shared" si="65"/>
        <v>11128.572850982629</v>
      </c>
      <c r="S160" s="198">
        <f>P160+'TURPE (2)'!S35+'MONO C4'!R160</f>
        <v>67474.534835895785</v>
      </c>
      <c r="T160" s="5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</row>
    <row r="161" spans="1:31" ht="19.5" customHeight="1" x14ac:dyDescent="0.25">
      <c r="A161" s="204"/>
      <c r="B161" s="17" t="str">
        <f t="shared" si="61"/>
        <v>SDC MY PLACE</v>
      </c>
      <c r="C161" s="17">
        <v>0</v>
      </c>
      <c r="D161" s="17"/>
      <c r="E161" s="17">
        <v>360.16333333333336</v>
      </c>
      <c r="F161" s="17">
        <v>177.20666666666668</v>
      </c>
      <c r="G161" s="17">
        <v>166.70000000000002</v>
      </c>
      <c r="H161" s="17">
        <v>110.52</v>
      </c>
      <c r="I161" s="20">
        <f t="shared" si="62"/>
        <v>341487.37650590914</v>
      </c>
      <c r="J161" s="17">
        <v>8</v>
      </c>
      <c r="K161" s="17">
        <v>12</v>
      </c>
      <c r="L161" s="17">
        <f>'TURPE (2)'!Q36</f>
        <v>22.131768026736601</v>
      </c>
      <c r="M161" s="18">
        <f t="shared" ref="M161:N161" si="74">M102</f>
        <v>0.5</v>
      </c>
      <c r="N161" s="18">
        <f t="shared" si="74"/>
        <v>2.08</v>
      </c>
      <c r="O161" s="206">
        <f t="shared" si="63"/>
        <v>73600.739670292096</v>
      </c>
      <c r="P161" s="261">
        <f t="shared" si="64"/>
        <v>415088.11617620126</v>
      </c>
      <c r="Q161" s="262"/>
      <c r="R161" s="196">
        <f t="shared" si="65"/>
        <v>83017.623235240259</v>
      </c>
      <c r="S161" s="198">
        <f>P161+'TURPE (2)'!S36+'MONO C4'!R161</f>
        <v>498897.35100744152</v>
      </c>
      <c r="T161" s="5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</row>
    <row r="162" spans="1:31" ht="19.5" customHeight="1" x14ac:dyDescent="0.25">
      <c r="A162" s="204"/>
      <c r="B162" s="17" t="str">
        <f t="shared" si="61"/>
        <v>SCI MARTIN ET LOLA</v>
      </c>
      <c r="C162" s="17">
        <v>0</v>
      </c>
      <c r="D162" s="17"/>
      <c r="E162" s="17">
        <v>360.16333333333336</v>
      </c>
      <c r="F162" s="17">
        <v>177.20666666666668</v>
      </c>
      <c r="G162" s="17">
        <v>166.70000000000002</v>
      </c>
      <c r="H162" s="17">
        <v>110.52</v>
      </c>
      <c r="I162" s="20">
        <f t="shared" si="62"/>
        <v>4842.7963695056569</v>
      </c>
      <c r="J162" s="17">
        <v>8</v>
      </c>
      <c r="K162" s="17">
        <v>12</v>
      </c>
      <c r="L162" s="17">
        <f>'TURPE (2)'!Q37</f>
        <v>88.479162871055451</v>
      </c>
      <c r="M162" s="18">
        <f t="shared" ref="M162:N162" si="75">M103</f>
        <v>0.5</v>
      </c>
      <c r="N162" s="18">
        <f t="shared" si="75"/>
        <v>2.08</v>
      </c>
      <c r="O162" s="206">
        <f t="shared" si="63"/>
        <v>2420.9762199748129</v>
      </c>
      <c r="P162" s="261">
        <f t="shared" si="64"/>
        <v>7263.7725894804698</v>
      </c>
      <c r="Q162" s="262"/>
      <c r="R162" s="196">
        <f t="shared" si="65"/>
        <v>1452.7545178960941</v>
      </c>
      <c r="S162" s="198">
        <f>P162+'TURPE (2)'!S37+'MONO C4'!R162</f>
        <v>8998.0293593765637</v>
      </c>
      <c r="T162" s="5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</row>
    <row r="163" spans="1:31" ht="19.5" customHeight="1" x14ac:dyDescent="0.25">
      <c r="A163" s="204"/>
      <c r="B163" s="17" t="str">
        <f t="shared" si="61"/>
        <v>SITE DE PLAISIR</v>
      </c>
      <c r="C163" s="17">
        <v>0</v>
      </c>
      <c r="D163" s="17"/>
      <c r="E163" s="17">
        <v>360.16333333333336</v>
      </c>
      <c r="F163" s="17">
        <v>177.20666666666668</v>
      </c>
      <c r="G163" s="17">
        <v>166.70000000000002</v>
      </c>
      <c r="H163" s="17">
        <v>110.52</v>
      </c>
      <c r="I163" s="20">
        <f t="shared" si="62"/>
        <v>55010.302828676606</v>
      </c>
      <c r="J163" s="17">
        <v>8</v>
      </c>
      <c r="K163" s="17">
        <v>12</v>
      </c>
      <c r="L163" s="17">
        <f>'TURPE (2)'!Q38</f>
        <v>38.096329773055196</v>
      </c>
      <c r="M163" s="18">
        <f t="shared" ref="M163:N163" si="76">M104</f>
        <v>0.5</v>
      </c>
      <c r="N163" s="18">
        <f t="shared" si="76"/>
        <v>2.08</v>
      </c>
      <c r="O163" s="206">
        <f t="shared" si="63"/>
        <v>15359.306173299785</v>
      </c>
      <c r="P163" s="261">
        <f t="shared" si="64"/>
        <v>70369.609001976394</v>
      </c>
      <c r="Q163" s="262"/>
      <c r="R163" s="196">
        <f t="shared" si="65"/>
        <v>14073.921800395279</v>
      </c>
      <c r="S163" s="198">
        <f>P163+'TURPE (2)'!S38+'MONO C4'!R163</f>
        <v>84779.994020371683</v>
      </c>
      <c r="T163" s="5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</row>
    <row r="164" spans="1:31" ht="19.5" customHeight="1" x14ac:dyDescent="0.25">
      <c r="A164" s="204"/>
      <c r="B164" s="17" t="str">
        <f t="shared" si="61"/>
        <v>IQC ASSET MANAGEMENT</v>
      </c>
      <c r="C164" s="17">
        <v>0</v>
      </c>
      <c r="D164" s="17"/>
      <c r="E164" s="17">
        <v>360.16333333333336</v>
      </c>
      <c r="F164" s="17">
        <v>177.20666666666668</v>
      </c>
      <c r="G164" s="17">
        <v>166.70000000000002</v>
      </c>
      <c r="H164" s="17">
        <v>110.52</v>
      </c>
      <c r="I164" s="20">
        <f t="shared" si="62"/>
        <v>8696.404507019326</v>
      </c>
      <c r="J164" s="17">
        <v>8</v>
      </c>
      <c r="K164" s="17">
        <v>12</v>
      </c>
      <c r="L164" s="17">
        <f>'TURPE (2)'!Q39</f>
        <v>52.732369327169287</v>
      </c>
      <c r="M164" s="18">
        <f t="shared" ref="M164:N164" si="77">M105</f>
        <v>0.5</v>
      </c>
      <c r="N164" s="18">
        <f t="shared" si="77"/>
        <v>2.08</v>
      </c>
      <c r="O164" s="206">
        <f t="shared" si="63"/>
        <v>3102.6166415033872</v>
      </c>
      <c r="P164" s="261">
        <f t="shared" si="64"/>
        <v>11799.021148522714</v>
      </c>
      <c r="Q164" s="262"/>
      <c r="R164" s="196">
        <f t="shared" si="65"/>
        <v>2359.8042297045426</v>
      </c>
      <c r="S164" s="198">
        <f>P164+'TURPE (2)'!S39+'MONO C4'!R164</f>
        <v>14345.070289227257</v>
      </c>
      <c r="T164" s="5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</row>
    <row r="165" spans="1:31" ht="19.5" customHeight="1" x14ac:dyDescent="0.25">
      <c r="A165" s="204"/>
      <c r="B165" s="17" t="str">
        <f t="shared" si="61"/>
        <v>Ma petite madeleine</v>
      </c>
      <c r="C165" s="17">
        <v>0</v>
      </c>
      <c r="D165" s="17"/>
      <c r="E165" s="17">
        <v>360.16333333333336</v>
      </c>
      <c r="F165" s="17">
        <v>177.20666666666668</v>
      </c>
      <c r="G165" s="17">
        <v>166.70000000000002</v>
      </c>
      <c r="H165" s="17">
        <v>110.52</v>
      </c>
      <c r="I165" s="20">
        <f t="shared" si="62"/>
        <v>27848.649658691666</v>
      </c>
      <c r="J165" s="17">
        <v>8</v>
      </c>
      <c r="K165" s="17">
        <v>12</v>
      </c>
      <c r="L165" s="17">
        <f>'TURPE (2)'!Q40</f>
        <v>48.467859265935779</v>
      </c>
      <c r="M165" s="18">
        <f t="shared" ref="M165:N165" si="78">M106</f>
        <v>0.5</v>
      </c>
      <c r="N165" s="18">
        <f t="shared" si="78"/>
        <v>2.08</v>
      </c>
      <c r="O165" s="206">
        <f t="shared" si="63"/>
        <v>8583.590495218823</v>
      </c>
      <c r="P165" s="261">
        <f t="shared" si="64"/>
        <v>36432.24015391049</v>
      </c>
      <c r="Q165" s="262"/>
      <c r="R165" s="196">
        <f t="shared" si="65"/>
        <v>7286.4480307820986</v>
      </c>
      <c r="S165" s="198">
        <f>P165+'TURPE (2)'!S40+'MONO C4'!R165</f>
        <v>44085.704278692589</v>
      </c>
      <c r="T165" s="5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</row>
    <row r="166" spans="1:31" ht="19.5" customHeight="1" x14ac:dyDescent="0.25">
      <c r="A166" s="204"/>
      <c r="B166" s="17" t="str">
        <f t="shared" si="61"/>
        <v>Ma petite madeleine</v>
      </c>
      <c r="C166" s="17">
        <v>0</v>
      </c>
      <c r="D166" s="17"/>
      <c r="E166" s="17">
        <v>360.16333333333336</v>
      </c>
      <c r="F166" s="17">
        <v>177.20666666666668</v>
      </c>
      <c r="G166" s="17">
        <v>166.70000000000002</v>
      </c>
      <c r="H166" s="17">
        <v>110.52</v>
      </c>
      <c r="I166" s="20">
        <f t="shared" si="62"/>
        <v>15201.625117149952</v>
      </c>
      <c r="J166" s="17">
        <v>8</v>
      </c>
      <c r="K166" s="17">
        <v>12</v>
      </c>
      <c r="L166" s="17">
        <f>'TURPE (2)'!Q41</f>
        <v>53.992488596361689</v>
      </c>
      <c r="M166" s="18">
        <f t="shared" ref="M166:N166" si="79">M107</f>
        <v>0.5</v>
      </c>
      <c r="N166" s="18">
        <f t="shared" si="79"/>
        <v>2.08</v>
      </c>
      <c r="O166" s="206">
        <f t="shared" si="63"/>
        <v>4830.2028717081039</v>
      </c>
      <c r="P166" s="261">
        <f t="shared" si="64"/>
        <v>20031.827988858055</v>
      </c>
      <c r="Q166" s="262"/>
      <c r="R166" s="196">
        <f t="shared" si="65"/>
        <v>4006.3655977716112</v>
      </c>
      <c r="S166" s="198">
        <f>P166+'TURPE (2)'!S41+'MONO C4'!R166</f>
        <v>24282.998176629666</v>
      </c>
      <c r="T166" s="5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</row>
    <row r="167" spans="1:31" ht="19.5" customHeight="1" x14ac:dyDescent="0.25">
      <c r="A167" s="204"/>
      <c r="B167" s="17" t="str">
        <f t="shared" si="61"/>
        <v>Ma petite madeleine</v>
      </c>
      <c r="C167" s="17">
        <v>0</v>
      </c>
      <c r="D167" s="17"/>
      <c r="E167" s="17">
        <v>360.16333333333336</v>
      </c>
      <c r="F167" s="17">
        <v>177.20666666666668</v>
      </c>
      <c r="G167" s="17">
        <v>166.70000000000002</v>
      </c>
      <c r="H167" s="17">
        <v>110.52</v>
      </c>
      <c r="I167" s="20">
        <f t="shared" si="62"/>
        <v>44607.458105662772</v>
      </c>
      <c r="J167" s="17">
        <v>8</v>
      </c>
      <c r="K167" s="17">
        <v>12</v>
      </c>
      <c r="L167" s="17">
        <f>'TURPE (2)'!Q42</f>
        <v>43.049177731148035</v>
      </c>
      <c r="M167" s="18">
        <f t="shared" ref="M167:N167" si="80">M108</f>
        <v>0.5</v>
      </c>
      <c r="N167" s="18">
        <f t="shared" si="80"/>
        <v>2.08</v>
      </c>
      <c r="O167" s="206">
        <f t="shared" si="63"/>
        <v>12208.364181122866</v>
      </c>
      <c r="P167" s="261">
        <f t="shared" si="64"/>
        <v>56815.822286785638</v>
      </c>
      <c r="Q167" s="262"/>
      <c r="R167" s="196">
        <f t="shared" si="65"/>
        <v>11363.164457357128</v>
      </c>
      <c r="S167" s="198">
        <f>P167+'TURPE (2)'!S42+'MONO C4'!R167</f>
        <v>68500.173524142767</v>
      </c>
      <c r="T167" s="5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</row>
    <row r="168" spans="1:31" ht="19.5" customHeight="1" x14ac:dyDescent="0.25">
      <c r="A168" s="204"/>
      <c r="B168" s="17" t="str">
        <f t="shared" si="61"/>
        <v>SDC MY PLACE</v>
      </c>
      <c r="C168" s="17">
        <v>0</v>
      </c>
      <c r="D168" s="17"/>
      <c r="E168" s="17">
        <v>360.16333333333336</v>
      </c>
      <c r="F168" s="17">
        <v>177.20666666666668</v>
      </c>
      <c r="G168" s="17">
        <v>166.70000000000002</v>
      </c>
      <c r="H168" s="17">
        <v>110.52</v>
      </c>
      <c r="I168" s="20">
        <f t="shared" si="62"/>
        <v>12468.956356928</v>
      </c>
      <c r="J168" s="17">
        <v>8</v>
      </c>
      <c r="K168" s="17">
        <v>12</v>
      </c>
      <c r="L168" s="17">
        <f>'TURPE (2)'!Q43</f>
        <v>51.052884972434398</v>
      </c>
      <c r="M168" s="18">
        <f t="shared" ref="M168:N168" si="81">M109</f>
        <v>0.5</v>
      </c>
      <c r="N168" s="18">
        <f t="shared" si="81"/>
        <v>2.08</v>
      </c>
      <c r="O168" s="206">
        <f t="shared" si="63"/>
        <v>4502.0783687538342</v>
      </c>
      <c r="P168" s="261">
        <f t="shared" si="64"/>
        <v>16971.034725681835</v>
      </c>
      <c r="Q168" s="262"/>
      <c r="R168" s="196">
        <f t="shared" si="65"/>
        <v>3394.2069451363673</v>
      </c>
      <c r="S168" s="198">
        <f>P168+'TURPE (2)'!S43+'MONO C4'!R168</f>
        <v>20625.322698818203</v>
      </c>
      <c r="T168" s="5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</row>
    <row r="169" spans="1:31" ht="19.5" customHeight="1" x14ac:dyDescent="0.25">
      <c r="A169" s="204"/>
      <c r="B169" s="17" t="str">
        <f t="shared" si="61"/>
        <v>SCI SAUVEUR</v>
      </c>
      <c r="C169" s="17">
        <v>0</v>
      </c>
      <c r="D169" s="17"/>
      <c r="E169" s="17">
        <v>360.16333333333336</v>
      </c>
      <c r="F169" s="17">
        <v>177.20666666666668</v>
      </c>
      <c r="G169" s="17">
        <v>166.70000000000002</v>
      </c>
      <c r="H169" s="17">
        <v>110.52</v>
      </c>
      <c r="I169" s="20">
        <f t="shared" si="62"/>
        <v>24804.243555390945</v>
      </c>
      <c r="J169" s="17">
        <v>8</v>
      </c>
      <c r="K169" s="17">
        <v>12</v>
      </c>
      <c r="L169" s="17">
        <f>'TURPE (2)'!Q44</f>
        <v>40.5845400657902</v>
      </c>
      <c r="M169" s="18">
        <f t="shared" ref="M169:N169" si="82">M110</f>
        <v>0.5</v>
      </c>
      <c r="N169" s="18">
        <f t="shared" si="82"/>
        <v>2.08</v>
      </c>
      <c r="O169" s="206">
        <f t="shared" si="63"/>
        <v>7086.2381899151915</v>
      </c>
      <c r="P169" s="261">
        <f t="shared" si="64"/>
        <v>31890.481745306137</v>
      </c>
      <c r="Q169" s="262"/>
      <c r="R169" s="196">
        <f t="shared" si="65"/>
        <v>6378.0963490612276</v>
      </c>
      <c r="S169" s="198">
        <f>P169+'TURPE (2)'!S44+'MONO C4'!R169</f>
        <v>38454.823005367369</v>
      </c>
      <c r="T169" s="5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</row>
    <row r="170" spans="1:31" ht="19.5" customHeight="1" x14ac:dyDescent="0.25">
      <c r="A170" s="204"/>
      <c r="B170" s="17" t="str">
        <f t="shared" si="61"/>
        <v>SITE DE PLAISIR</v>
      </c>
      <c r="C170" s="17">
        <v>0</v>
      </c>
      <c r="D170" s="17"/>
      <c r="E170" s="17">
        <v>360.16333333333336</v>
      </c>
      <c r="F170" s="17">
        <v>177.20666666666668</v>
      </c>
      <c r="G170" s="17">
        <v>166.70000000000002</v>
      </c>
      <c r="H170" s="17">
        <v>110.52</v>
      </c>
      <c r="I170" s="20">
        <f t="shared" si="62"/>
        <v>281875.54557879001</v>
      </c>
      <c r="J170" s="17">
        <v>8</v>
      </c>
      <c r="K170" s="17">
        <v>12</v>
      </c>
      <c r="L170" s="17">
        <f>'TURPE (2)'!Q45</f>
        <v>21.649383550868368</v>
      </c>
      <c r="M170" s="18">
        <f t="shared" ref="M170:N170" si="83">M111</f>
        <v>0.5</v>
      </c>
      <c r="N170" s="18">
        <f t="shared" si="83"/>
        <v>2.08</v>
      </c>
      <c r="O170" s="206">
        <f t="shared" si="63"/>
        <v>61614.834826368889</v>
      </c>
      <c r="P170" s="261">
        <f t="shared" si="64"/>
        <v>343490.38040515891</v>
      </c>
      <c r="Q170" s="262"/>
      <c r="R170" s="196">
        <f t="shared" si="65"/>
        <v>68698.076081031788</v>
      </c>
      <c r="S170" s="198">
        <f>P170+'TURPE (2)'!S45+'MONO C4'!R170</f>
        <v>412819.54048219067</v>
      </c>
      <c r="T170" s="5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</row>
    <row r="171" spans="1:31" ht="19.5" customHeight="1" x14ac:dyDescent="0.25">
      <c r="A171" s="204"/>
      <c r="B171" s="17" t="str">
        <f t="shared" si="61"/>
        <v>SCI VENDOME OUTLET COMMU</v>
      </c>
      <c r="C171" s="17">
        <v>0</v>
      </c>
      <c r="D171" s="17"/>
      <c r="E171" s="17">
        <v>360.16333333333336</v>
      </c>
      <c r="F171" s="17">
        <v>177.20666666666668</v>
      </c>
      <c r="G171" s="17">
        <v>166.70000000000002</v>
      </c>
      <c r="H171" s="17">
        <v>110.52</v>
      </c>
      <c r="I171" s="20">
        <f t="shared" si="62"/>
        <v>259193.65569701153</v>
      </c>
      <c r="J171" s="17">
        <v>8</v>
      </c>
      <c r="K171" s="17">
        <v>12</v>
      </c>
      <c r="L171" s="17">
        <f>'TURPE (2)'!Q46</f>
        <v>21.726342024047934</v>
      </c>
      <c r="M171" s="18">
        <f t="shared" ref="M171:N171" si="84">M112</f>
        <v>0.5</v>
      </c>
      <c r="N171" s="18">
        <f t="shared" si="84"/>
        <v>2.08</v>
      </c>
      <c r="O171" s="206">
        <f t="shared" si="63"/>
        <v>53210.753066023623</v>
      </c>
      <c r="P171" s="261">
        <f t="shared" si="64"/>
        <v>312404.40876303514</v>
      </c>
      <c r="Q171" s="262"/>
      <c r="R171" s="196">
        <f t="shared" si="65"/>
        <v>62480.881752607034</v>
      </c>
      <c r="S171" s="198">
        <f>P171+'TURPE (2)'!S46+'MONO C4'!R171</f>
        <v>377157.6157116422</v>
      </c>
      <c r="T171" s="5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</row>
    <row r="172" spans="1:31" ht="19.5" customHeight="1" x14ac:dyDescent="0.25">
      <c r="A172" s="204"/>
      <c r="B172" s="17" t="str">
        <f t="shared" si="61"/>
        <v>SDC MY PLACE</v>
      </c>
      <c r="C172" s="17">
        <v>0</v>
      </c>
      <c r="D172" s="17"/>
      <c r="E172" s="17">
        <v>360.16333333333336</v>
      </c>
      <c r="F172" s="17">
        <v>177.20666666666668</v>
      </c>
      <c r="G172" s="17">
        <v>166.70000000000002</v>
      </c>
      <c r="H172" s="17">
        <v>110.52</v>
      </c>
      <c r="I172" s="20">
        <f t="shared" si="62"/>
        <v>23999.197384805444</v>
      </c>
      <c r="J172" s="17">
        <v>8</v>
      </c>
      <c r="K172" s="17">
        <v>12</v>
      </c>
      <c r="L172" s="17">
        <f>'TURPE (2)'!Q47</f>
        <v>44.041514110425233</v>
      </c>
      <c r="M172" s="18">
        <f t="shared" ref="M172:N172" si="85">M113</f>
        <v>0.5</v>
      </c>
      <c r="N172" s="18">
        <f t="shared" si="85"/>
        <v>2.08</v>
      </c>
      <c r="O172" s="206">
        <f t="shared" si="63"/>
        <v>7306.0873727448034</v>
      </c>
      <c r="P172" s="261">
        <f t="shared" si="64"/>
        <v>31305.284757550246</v>
      </c>
      <c r="Q172" s="262"/>
      <c r="R172" s="196">
        <f t="shared" si="65"/>
        <v>6261.0569515100497</v>
      </c>
      <c r="S172" s="198">
        <f>P172+'TURPE (2)'!S47+'MONO C4'!R172</f>
        <v>37841.699175060297</v>
      </c>
      <c r="T172" s="5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</row>
    <row r="173" spans="1:31" ht="19.5" customHeight="1" x14ac:dyDescent="0.25">
      <c r="A173" s="3"/>
      <c r="B173" s="5"/>
      <c r="C173" s="3"/>
      <c r="D173" s="202"/>
      <c r="E173" s="202"/>
      <c r="F173" s="202"/>
      <c r="G173" s="202"/>
      <c r="H173" s="202"/>
      <c r="I173" s="202"/>
      <c r="J173" s="202"/>
      <c r="K173" s="202"/>
      <c r="L173" s="202"/>
      <c r="M173" s="202"/>
      <c r="N173" s="202"/>
      <c r="O173" s="202"/>
      <c r="P173" s="203"/>
      <c r="Q173" s="203"/>
      <c r="R173" s="203"/>
      <c r="S173" s="203"/>
      <c r="T173" s="5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</row>
    <row r="174" spans="1:31" ht="19.5" customHeight="1" x14ac:dyDescent="0.25">
      <c r="A174" s="3"/>
      <c r="B174" s="5"/>
      <c r="C174" s="313" t="s">
        <v>35</v>
      </c>
      <c r="D174" s="312"/>
      <c r="E174" s="312"/>
      <c r="F174" s="312"/>
      <c r="G174" s="312"/>
      <c r="H174" s="312"/>
      <c r="I174" s="312"/>
      <c r="J174" s="312"/>
      <c r="K174" s="312"/>
      <c r="L174" s="312"/>
      <c r="M174" s="312"/>
      <c r="N174" s="312"/>
      <c r="O174" s="312"/>
      <c r="P174" s="312"/>
      <c r="Q174" s="312"/>
      <c r="R174" s="312"/>
      <c r="S174" s="312"/>
      <c r="T174" s="5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</row>
    <row r="175" spans="1:31" ht="19.5" customHeight="1" x14ac:dyDescent="0.25">
      <c r="A175" s="3"/>
      <c r="B175" s="5"/>
      <c r="C175" s="314"/>
      <c r="D175" s="312"/>
      <c r="E175" s="312"/>
      <c r="F175" s="312"/>
      <c r="G175" s="312"/>
      <c r="H175" s="312"/>
      <c r="I175" s="312"/>
      <c r="J175" s="312"/>
      <c r="K175" s="312"/>
      <c r="L175" s="312"/>
      <c r="M175" s="312"/>
      <c r="N175" s="312"/>
      <c r="O175" s="312"/>
      <c r="P175" s="312"/>
      <c r="Q175" s="312"/>
      <c r="R175" s="312"/>
      <c r="S175" s="312"/>
      <c r="T175" s="5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</row>
    <row r="176" spans="1:31" ht="19.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</row>
    <row r="177" spans="1:31" ht="19.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</row>
    <row r="178" spans="1:31" ht="19.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</row>
    <row r="179" spans="1:31" ht="19.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</row>
    <row r="180" spans="1:31" ht="19.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</row>
    <row r="181" spans="1:31" ht="19.5" customHeight="1" x14ac:dyDescent="0.25">
      <c r="A181" s="16"/>
      <c r="B181" s="5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</row>
    <row r="182" spans="1:31" ht="19.5" customHeight="1" x14ac:dyDescent="0.25">
      <c r="A182" s="16"/>
      <c r="B182" s="5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</row>
    <row r="183" spans="1:31" ht="19.5" customHeight="1" x14ac:dyDescent="0.25">
      <c r="A183" s="16"/>
      <c r="B183" s="5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</row>
    <row r="184" spans="1:31" ht="19.5" customHeight="1" x14ac:dyDescent="0.25">
      <c r="A184" s="16"/>
      <c r="B184" s="5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</row>
    <row r="185" spans="1:31" ht="19.5" customHeight="1" x14ac:dyDescent="0.25">
      <c r="A185" s="16"/>
      <c r="B185" s="5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</row>
    <row r="186" spans="1:31" ht="19.5" customHeight="1" x14ac:dyDescent="0.25">
      <c r="A186" s="16"/>
      <c r="B186" s="5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</row>
    <row r="187" spans="1:31" ht="19.5" customHeight="1" x14ac:dyDescent="0.25">
      <c r="A187" s="16"/>
      <c r="B187" s="5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</row>
    <row r="188" spans="1:31" ht="19.5" customHeight="1" x14ac:dyDescent="0.25">
      <c r="A188" s="16"/>
      <c r="B188" s="5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</row>
    <row r="189" spans="1:31" ht="19.5" customHeight="1" x14ac:dyDescent="0.25">
      <c r="A189" s="16"/>
      <c r="B189" s="5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</row>
    <row r="190" spans="1:31" ht="19.5" customHeight="1" x14ac:dyDescent="0.25">
      <c r="A190" s="16"/>
      <c r="B190" s="5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</row>
    <row r="191" spans="1:31" ht="19.5" customHeight="1" x14ac:dyDescent="0.25">
      <c r="A191" s="16"/>
      <c r="B191" s="5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</row>
    <row r="192" spans="1:31" ht="19.5" customHeight="1" x14ac:dyDescent="0.25">
      <c r="A192" s="16"/>
      <c r="B192" s="5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</row>
    <row r="193" spans="1:31" ht="19.5" customHeight="1" x14ac:dyDescent="0.25">
      <c r="A193" s="16"/>
      <c r="B193" s="5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</row>
    <row r="194" spans="1:31" ht="19.5" customHeight="1" x14ac:dyDescent="0.25">
      <c r="A194" s="16"/>
      <c r="B194" s="5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</row>
    <row r="195" spans="1:31" ht="19.5" customHeight="1" x14ac:dyDescent="0.25">
      <c r="A195" s="16"/>
      <c r="B195" s="5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</row>
    <row r="196" spans="1:31" ht="19.5" customHeight="1" x14ac:dyDescent="0.25">
      <c r="A196" s="16"/>
      <c r="B196" s="5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</row>
    <row r="197" spans="1:31" ht="19.5" customHeight="1" x14ac:dyDescent="0.25">
      <c r="A197" s="16"/>
      <c r="B197" s="5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</row>
    <row r="198" spans="1:31" ht="19.5" customHeight="1" x14ac:dyDescent="0.25">
      <c r="A198" s="16"/>
      <c r="B198" s="5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</row>
    <row r="199" spans="1:31" ht="19.5" customHeight="1" x14ac:dyDescent="0.25">
      <c r="A199" s="16"/>
      <c r="B199" s="5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</row>
    <row r="200" spans="1:31" ht="19.5" customHeight="1" x14ac:dyDescent="0.25">
      <c r="A200" s="16"/>
      <c r="B200" s="5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</row>
    <row r="201" spans="1:31" ht="19.5" customHeight="1" x14ac:dyDescent="0.25">
      <c r="A201" s="16"/>
      <c r="B201" s="5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</row>
    <row r="202" spans="1:31" ht="19.5" customHeight="1" x14ac:dyDescent="0.25">
      <c r="A202" s="16"/>
      <c r="B202" s="5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</row>
    <row r="203" spans="1:31" ht="19.5" customHeight="1" x14ac:dyDescent="0.25">
      <c r="A203" s="16"/>
      <c r="B203" s="5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</row>
    <row r="204" spans="1:31" ht="19.5" customHeight="1" x14ac:dyDescent="0.25">
      <c r="A204" s="16"/>
      <c r="B204" s="5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</row>
    <row r="205" spans="1:31" ht="19.5" customHeight="1" x14ac:dyDescent="0.25">
      <c r="A205" s="16"/>
      <c r="B205" s="5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</row>
    <row r="206" spans="1:31" ht="19.5" customHeight="1" x14ac:dyDescent="0.25">
      <c r="A206" s="16"/>
      <c r="B206" s="5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</row>
    <row r="207" spans="1:31" ht="19.5" customHeight="1" x14ac:dyDescent="0.25">
      <c r="A207" s="16"/>
      <c r="B207" s="5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</row>
    <row r="208" spans="1:31" ht="19.5" customHeight="1" x14ac:dyDescent="0.25">
      <c r="A208" s="16"/>
      <c r="B208" s="5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</row>
    <row r="209" spans="1:31" ht="19.5" customHeight="1" x14ac:dyDescent="0.25">
      <c r="A209" s="16"/>
      <c r="B209" s="5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</row>
    <row r="210" spans="1:31" ht="19.5" customHeight="1" x14ac:dyDescent="0.25">
      <c r="A210" s="16"/>
      <c r="B210" s="5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</row>
    <row r="211" spans="1:31" ht="19.5" customHeight="1" x14ac:dyDescent="0.25">
      <c r="A211" s="16"/>
      <c r="B211" s="5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</row>
    <row r="212" spans="1:31" ht="19.5" customHeight="1" x14ac:dyDescent="0.25">
      <c r="A212" s="16"/>
      <c r="B212" s="5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</row>
    <row r="213" spans="1:31" ht="19.5" customHeight="1" x14ac:dyDescent="0.25">
      <c r="A213" s="16"/>
      <c r="B213" s="5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</row>
    <row r="214" spans="1:31" ht="19.5" customHeight="1" x14ac:dyDescent="0.25">
      <c r="A214" s="16"/>
      <c r="B214" s="5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</row>
    <row r="215" spans="1:31" ht="19.5" customHeight="1" x14ac:dyDescent="0.25">
      <c r="A215" s="16"/>
      <c r="B215" s="5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</row>
    <row r="216" spans="1:31" ht="19.5" customHeight="1" x14ac:dyDescent="0.25">
      <c r="A216" s="16"/>
      <c r="B216" s="5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</row>
    <row r="217" spans="1:31" ht="19.5" customHeight="1" x14ac:dyDescent="0.25">
      <c r="A217" s="16"/>
      <c r="B217" s="5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</row>
    <row r="218" spans="1:31" ht="19.5" customHeight="1" x14ac:dyDescent="0.25">
      <c r="A218" s="16"/>
      <c r="B218" s="5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</row>
    <row r="219" spans="1:31" ht="19.5" customHeight="1" x14ac:dyDescent="0.25">
      <c r="A219" s="16"/>
      <c r="B219" s="5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</row>
    <row r="220" spans="1:31" ht="19.5" customHeight="1" x14ac:dyDescent="0.25">
      <c r="A220" s="16"/>
      <c r="B220" s="5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</row>
    <row r="221" spans="1:31" ht="19.5" customHeight="1" x14ac:dyDescent="0.25">
      <c r="A221" s="16"/>
      <c r="B221" s="5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</row>
    <row r="222" spans="1:31" ht="19.5" customHeight="1" x14ac:dyDescent="0.25">
      <c r="A222" s="16"/>
      <c r="B222" s="5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</row>
    <row r="223" spans="1:31" ht="19.5" customHeight="1" x14ac:dyDescent="0.25">
      <c r="A223" s="16"/>
      <c r="B223" s="5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</row>
    <row r="224" spans="1:31" ht="19.5" customHeight="1" x14ac:dyDescent="0.25">
      <c r="A224" s="16"/>
      <c r="B224" s="5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</row>
    <row r="225" spans="1:31" ht="19.5" customHeight="1" x14ac:dyDescent="0.25">
      <c r="A225" s="16"/>
      <c r="B225" s="5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</row>
    <row r="226" spans="1:31" ht="19.5" customHeight="1" x14ac:dyDescent="0.25">
      <c r="A226" s="16"/>
      <c r="B226" s="5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</row>
    <row r="227" spans="1:31" ht="19.5" customHeight="1" x14ac:dyDescent="0.25">
      <c r="A227" s="16"/>
      <c r="B227" s="5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</row>
    <row r="228" spans="1:31" ht="19.5" customHeight="1" x14ac:dyDescent="0.25">
      <c r="A228" s="16"/>
      <c r="B228" s="5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</row>
    <row r="229" spans="1:31" ht="19.5" customHeight="1" x14ac:dyDescent="0.25">
      <c r="A229" s="16"/>
      <c r="B229" s="5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</row>
    <row r="230" spans="1:31" ht="19.5" customHeight="1" x14ac:dyDescent="0.25">
      <c r="A230" s="16"/>
      <c r="B230" s="5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</row>
    <row r="231" spans="1:31" ht="19.5" customHeight="1" x14ac:dyDescent="0.25">
      <c r="A231" s="16"/>
      <c r="B231" s="5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</row>
    <row r="232" spans="1:31" ht="19.5" customHeight="1" x14ac:dyDescent="0.25">
      <c r="A232" s="16"/>
      <c r="B232" s="5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</row>
    <row r="233" spans="1:31" ht="19.5" customHeight="1" x14ac:dyDescent="0.25">
      <c r="A233" s="16"/>
      <c r="B233" s="5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</row>
    <row r="234" spans="1:31" ht="19.5" customHeight="1" x14ac:dyDescent="0.25">
      <c r="A234" s="16"/>
      <c r="B234" s="5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</row>
    <row r="235" spans="1:31" ht="19.5" customHeight="1" x14ac:dyDescent="0.25">
      <c r="A235" s="16"/>
      <c r="B235" s="5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</row>
    <row r="236" spans="1:31" ht="19.5" customHeight="1" x14ac:dyDescent="0.25">
      <c r="A236" s="16"/>
      <c r="B236" s="5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</row>
    <row r="237" spans="1:31" ht="19.5" customHeight="1" x14ac:dyDescent="0.25">
      <c r="A237" s="16"/>
      <c r="B237" s="5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</row>
    <row r="238" spans="1:31" ht="19.5" customHeight="1" x14ac:dyDescent="0.25">
      <c r="A238" s="16"/>
      <c r="B238" s="5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</row>
    <row r="239" spans="1:31" ht="19.5" customHeight="1" x14ac:dyDescent="0.25">
      <c r="A239" s="16"/>
      <c r="B239" s="5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</row>
    <row r="240" spans="1:31" ht="19.5" customHeight="1" x14ac:dyDescent="0.25">
      <c r="A240" s="16"/>
      <c r="B240" s="5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</row>
    <row r="241" spans="1:31" ht="19.5" customHeight="1" x14ac:dyDescent="0.25">
      <c r="A241" s="16"/>
      <c r="B241" s="5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</row>
    <row r="242" spans="1:31" ht="19.5" customHeight="1" x14ac:dyDescent="0.25">
      <c r="A242" s="16"/>
      <c r="B242" s="5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</row>
    <row r="243" spans="1:31" ht="19.5" customHeight="1" x14ac:dyDescent="0.25">
      <c r="A243" s="16"/>
      <c r="B243" s="5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</row>
    <row r="244" spans="1:31" ht="19.5" customHeight="1" x14ac:dyDescent="0.25">
      <c r="A244" s="16"/>
      <c r="B244" s="5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</row>
    <row r="245" spans="1:31" ht="19.5" customHeight="1" x14ac:dyDescent="0.25">
      <c r="A245" s="16"/>
      <c r="B245" s="5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</row>
    <row r="246" spans="1:31" ht="19.5" customHeight="1" x14ac:dyDescent="0.25">
      <c r="A246" s="16"/>
      <c r="B246" s="5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</row>
    <row r="247" spans="1:31" ht="19.5" customHeight="1" x14ac:dyDescent="0.25">
      <c r="A247" s="16"/>
      <c r="B247" s="5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</row>
    <row r="248" spans="1:31" ht="19.5" customHeight="1" x14ac:dyDescent="0.25">
      <c r="A248" s="16"/>
      <c r="B248" s="5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</row>
    <row r="249" spans="1:31" ht="19.5" customHeight="1" x14ac:dyDescent="0.25">
      <c r="A249" s="16"/>
      <c r="B249" s="5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</row>
    <row r="250" spans="1:31" ht="19.5" customHeight="1" x14ac:dyDescent="0.25">
      <c r="A250" s="16"/>
      <c r="B250" s="5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</row>
    <row r="251" spans="1:31" ht="19.5" customHeight="1" x14ac:dyDescent="0.25">
      <c r="A251" s="16"/>
      <c r="B251" s="5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</row>
    <row r="252" spans="1:31" ht="19.5" customHeight="1" x14ac:dyDescent="0.25">
      <c r="A252" s="16"/>
      <c r="B252" s="5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</row>
    <row r="253" spans="1:31" ht="19.5" customHeight="1" x14ac:dyDescent="0.25">
      <c r="A253" s="16"/>
      <c r="B253" s="5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</row>
    <row r="254" spans="1:31" ht="19.5" customHeight="1" x14ac:dyDescent="0.25">
      <c r="A254" s="16"/>
      <c r="B254" s="5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</row>
    <row r="255" spans="1:31" ht="19.5" customHeight="1" x14ac:dyDescent="0.25">
      <c r="A255" s="16"/>
      <c r="B255" s="5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</row>
    <row r="256" spans="1:31" ht="19.5" customHeight="1" x14ac:dyDescent="0.25">
      <c r="A256" s="16"/>
      <c r="B256" s="5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</row>
    <row r="257" spans="1:31" ht="19.5" customHeight="1" x14ac:dyDescent="0.25">
      <c r="A257" s="16"/>
      <c r="B257" s="5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</row>
    <row r="258" spans="1:31" ht="19.5" customHeight="1" x14ac:dyDescent="0.25">
      <c r="A258" s="16"/>
      <c r="B258" s="5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</row>
    <row r="259" spans="1:31" ht="19.5" customHeight="1" x14ac:dyDescent="0.25">
      <c r="A259" s="16"/>
      <c r="B259" s="5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</row>
    <row r="260" spans="1:31" ht="19.5" customHeight="1" x14ac:dyDescent="0.25">
      <c r="A260" s="16"/>
      <c r="B260" s="5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</row>
    <row r="261" spans="1:31" ht="19.5" customHeight="1" x14ac:dyDescent="0.25">
      <c r="A261" s="16"/>
      <c r="B261" s="5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</row>
    <row r="262" spans="1:31" ht="19.5" customHeight="1" x14ac:dyDescent="0.25">
      <c r="A262" s="16"/>
      <c r="B262" s="5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</row>
    <row r="263" spans="1:31" ht="19.5" customHeight="1" x14ac:dyDescent="0.25">
      <c r="A263" s="16"/>
      <c r="B263" s="5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</row>
    <row r="264" spans="1:31" ht="19.5" customHeight="1" x14ac:dyDescent="0.25">
      <c r="A264" s="16"/>
      <c r="B264" s="5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</row>
    <row r="265" spans="1:31" ht="19.5" customHeight="1" x14ac:dyDescent="0.25">
      <c r="A265" s="16"/>
      <c r="B265" s="5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</row>
    <row r="266" spans="1:31" ht="19.5" customHeight="1" x14ac:dyDescent="0.25">
      <c r="A266" s="16"/>
      <c r="B266" s="5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</row>
    <row r="267" spans="1:31" ht="19.5" customHeight="1" x14ac:dyDescent="0.25">
      <c r="A267" s="16"/>
      <c r="B267" s="5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</row>
    <row r="268" spans="1:31" ht="19.5" customHeight="1" x14ac:dyDescent="0.25">
      <c r="A268" s="16"/>
      <c r="B268" s="5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</row>
    <row r="269" spans="1:31" ht="19.5" customHeight="1" x14ac:dyDescent="0.25">
      <c r="A269" s="16"/>
      <c r="B269" s="5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</row>
    <row r="270" spans="1:31" ht="19.5" customHeight="1" x14ac:dyDescent="0.25">
      <c r="A270" s="16"/>
      <c r="B270" s="5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</row>
    <row r="271" spans="1:31" ht="19.5" customHeight="1" x14ac:dyDescent="0.25">
      <c r="A271" s="16"/>
      <c r="B271" s="5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</row>
    <row r="272" spans="1:31" ht="19.5" customHeight="1" x14ac:dyDescent="0.25">
      <c r="A272" s="16"/>
      <c r="B272" s="5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</row>
    <row r="273" spans="1:31" ht="19.5" customHeight="1" x14ac:dyDescent="0.25">
      <c r="A273" s="16"/>
      <c r="B273" s="5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</row>
    <row r="274" spans="1:31" ht="19.5" customHeight="1" x14ac:dyDescent="0.25">
      <c r="A274" s="16"/>
      <c r="B274" s="5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</row>
    <row r="275" spans="1:31" ht="19.5" customHeight="1" x14ac:dyDescent="0.25">
      <c r="A275" s="16"/>
      <c r="B275" s="5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</row>
    <row r="276" spans="1:31" ht="19.5" customHeight="1" x14ac:dyDescent="0.25">
      <c r="A276" s="16"/>
      <c r="B276" s="5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</row>
    <row r="277" spans="1:31" ht="19.5" customHeight="1" x14ac:dyDescent="0.25">
      <c r="A277" s="16"/>
      <c r="B277" s="5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</row>
    <row r="278" spans="1:31" ht="19.5" customHeight="1" x14ac:dyDescent="0.25">
      <c r="A278" s="16"/>
      <c r="B278" s="5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</row>
    <row r="279" spans="1:31" ht="19.5" customHeight="1" x14ac:dyDescent="0.25">
      <c r="A279" s="16"/>
      <c r="B279" s="5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</row>
    <row r="280" spans="1:31" ht="19.5" customHeight="1" x14ac:dyDescent="0.25">
      <c r="A280" s="16"/>
      <c r="B280" s="5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</row>
    <row r="281" spans="1:31" ht="19.5" customHeight="1" x14ac:dyDescent="0.25">
      <c r="A281" s="16"/>
      <c r="B281" s="5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  <c r="AE281" s="16"/>
    </row>
    <row r="282" spans="1:31" ht="19.5" customHeight="1" x14ac:dyDescent="0.25">
      <c r="A282" s="16"/>
      <c r="B282" s="5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  <c r="AE282" s="16"/>
    </row>
    <row r="283" spans="1:31" ht="19.5" customHeight="1" x14ac:dyDescent="0.25">
      <c r="A283" s="16"/>
      <c r="B283" s="5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  <c r="AC283" s="16"/>
      <c r="AD283" s="16"/>
      <c r="AE283" s="16"/>
    </row>
    <row r="284" spans="1:31" ht="19.5" customHeight="1" x14ac:dyDescent="0.25">
      <c r="A284" s="16"/>
      <c r="B284" s="5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</row>
    <row r="285" spans="1:31" ht="19.5" customHeight="1" x14ac:dyDescent="0.25">
      <c r="A285" s="16"/>
      <c r="B285" s="5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</row>
    <row r="286" spans="1:31" ht="19.5" customHeight="1" x14ac:dyDescent="0.25">
      <c r="A286" s="16"/>
      <c r="B286" s="5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6"/>
      <c r="AE286" s="16"/>
    </row>
    <row r="287" spans="1:31" ht="19.5" customHeight="1" x14ac:dyDescent="0.25">
      <c r="A287" s="16"/>
      <c r="B287" s="5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</row>
    <row r="288" spans="1:31" ht="19.5" customHeight="1" x14ac:dyDescent="0.25">
      <c r="A288" s="16"/>
      <c r="B288" s="5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16"/>
      <c r="AD288" s="16"/>
      <c r="AE288" s="16"/>
    </row>
    <row r="289" spans="1:31" ht="19.5" customHeight="1" x14ac:dyDescent="0.25">
      <c r="A289" s="16"/>
      <c r="B289" s="5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  <c r="AE289" s="16"/>
    </row>
    <row r="290" spans="1:31" ht="19.5" customHeight="1" x14ac:dyDescent="0.25">
      <c r="A290" s="16"/>
      <c r="B290" s="5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</row>
    <row r="291" spans="1:31" ht="19.5" customHeight="1" x14ac:dyDescent="0.25">
      <c r="A291" s="16"/>
      <c r="B291" s="5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</row>
    <row r="292" spans="1:31" ht="19.5" customHeight="1" x14ac:dyDescent="0.25">
      <c r="A292" s="16"/>
      <c r="B292" s="5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</row>
    <row r="293" spans="1:31" ht="19.5" customHeight="1" x14ac:dyDescent="0.25">
      <c r="A293" s="16"/>
      <c r="B293" s="5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</row>
    <row r="294" spans="1:31" ht="19.5" customHeight="1" x14ac:dyDescent="0.25">
      <c r="A294" s="16"/>
      <c r="B294" s="5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  <c r="AE294" s="16"/>
    </row>
    <row r="295" spans="1:31" ht="19.5" customHeight="1" x14ac:dyDescent="0.25">
      <c r="A295" s="16"/>
      <c r="B295" s="5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/>
      <c r="AD295" s="16"/>
      <c r="AE295" s="16"/>
    </row>
    <row r="296" spans="1:31" ht="19.5" customHeight="1" x14ac:dyDescent="0.25">
      <c r="A296" s="16"/>
      <c r="B296" s="5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  <c r="AE296" s="16"/>
    </row>
    <row r="297" spans="1:31" ht="19.5" customHeight="1" x14ac:dyDescent="0.25">
      <c r="A297" s="16"/>
      <c r="B297" s="5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</row>
    <row r="298" spans="1:31" ht="19.5" customHeight="1" x14ac:dyDescent="0.25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  <c r="AE298" s="16"/>
    </row>
    <row r="299" spans="1:31" ht="19.5" customHeight="1" x14ac:dyDescent="0.25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</row>
    <row r="300" spans="1:31" ht="19.5" customHeight="1" x14ac:dyDescent="0.25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  <c r="AE300" s="16"/>
    </row>
    <row r="301" spans="1:31" ht="19.5" customHeight="1" x14ac:dyDescent="0.25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  <c r="AE301" s="16"/>
    </row>
    <row r="302" spans="1:31" ht="19.5" customHeight="1" x14ac:dyDescent="0.25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  <c r="AE302" s="16"/>
    </row>
    <row r="303" spans="1:31" ht="19.5" customHeight="1" x14ac:dyDescent="0.25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  <c r="AE303" s="16"/>
    </row>
    <row r="304" spans="1:31" ht="19.5" customHeight="1" x14ac:dyDescent="0.25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  <c r="AE304" s="16"/>
    </row>
    <row r="305" spans="1:31" ht="19.5" customHeight="1" x14ac:dyDescent="0.25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</row>
    <row r="306" spans="1:31" ht="19.5" customHeight="1" x14ac:dyDescent="0.25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  <c r="AB306" s="16"/>
      <c r="AC306" s="16"/>
      <c r="AD306" s="16"/>
      <c r="AE306" s="16"/>
    </row>
    <row r="307" spans="1:31" ht="19.5" customHeight="1" x14ac:dyDescent="0.25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  <c r="AE307" s="16"/>
    </row>
    <row r="308" spans="1:31" ht="19.5" customHeight="1" x14ac:dyDescent="0.25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  <c r="AB308" s="16"/>
      <c r="AC308" s="16"/>
      <c r="AD308" s="16"/>
      <c r="AE308" s="16"/>
    </row>
    <row r="309" spans="1:31" ht="19.5" customHeight="1" x14ac:dyDescent="0.25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  <c r="AE309" s="16"/>
    </row>
    <row r="310" spans="1:31" ht="19.5" customHeight="1" x14ac:dyDescent="0.25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  <c r="AB310" s="16"/>
      <c r="AC310" s="16"/>
      <c r="AD310" s="16"/>
      <c r="AE310" s="16"/>
    </row>
    <row r="311" spans="1:31" ht="19.5" customHeight="1" x14ac:dyDescent="0.25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</row>
    <row r="312" spans="1:31" ht="19.5" customHeight="1" x14ac:dyDescent="0.25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</row>
    <row r="313" spans="1:31" ht="19.5" customHeight="1" x14ac:dyDescent="0.25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</row>
    <row r="314" spans="1:31" ht="19.5" customHeight="1" x14ac:dyDescent="0.25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16"/>
      <c r="AE314" s="16"/>
    </row>
    <row r="315" spans="1:31" ht="19.5" customHeight="1" x14ac:dyDescent="0.25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  <c r="AC315" s="16"/>
      <c r="AD315" s="16"/>
      <c r="AE315" s="16"/>
    </row>
    <row r="316" spans="1:31" ht="19.5" customHeight="1" x14ac:dyDescent="0.25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  <c r="AD316" s="16"/>
      <c r="AE316" s="16"/>
    </row>
    <row r="317" spans="1:31" ht="19.5" customHeight="1" x14ac:dyDescent="0.25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C317" s="16"/>
      <c r="AD317" s="16"/>
      <c r="AE317" s="16"/>
    </row>
    <row r="318" spans="1:31" ht="19.5" customHeight="1" x14ac:dyDescent="0.25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  <c r="AE318" s="16"/>
    </row>
    <row r="319" spans="1:31" ht="19.5" customHeight="1" x14ac:dyDescent="0.25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</row>
    <row r="320" spans="1:31" ht="19.5" customHeight="1" x14ac:dyDescent="0.25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16"/>
      <c r="AE320" s="16"/>
    </row>
    <row r="321" spans="1:31" ht="19.5" customHeight="1" x14ac:dyDescent="0.25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  <c r="AB321" s="16"/>
      <c r="AC321" s="16"/>
      <c r="AD321" s="16"/>
      <c r="AE321" s="16"/>
    </row>
    <row r="322" spans="1:31" ht="19.5" customHeight="1" x14ac:dyDescent="0.25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  <c r="AB322" s="16"/>
      <c r="AC322" s="16"/>
      <c r="AD322" s="16"/>
      <c r="AE322" s="16"/>
    </row>
    <row r="323" spans="1:31" ht="19.5" customHeight="1" x14ac:dyDescent="0.25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  <c r="AC323" s="16"/>
      <c r="AD323" s="16"/>
      <c r="AE323" s="16"/>
    </row>
    <row r="324" spans="1:31" ht="19.5" customHeight="1" x14ac:dyDescent="0.25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16"/>
      <c r="AD324" s="16"/>
      <c r="AE324" s="16"/>
    </row>
    <row r="325" spans="1:31" ht="19.5" customHeight="1" x14ac:dyDescent="0.25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16"/>
      <c r="AD325" s="16"/>
      <c r="AE325" s="16"/>
    </row>
    <row r="326" spans="1:31" ht="19.5" customHeight="1" x14ac:dyDescent="0.25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16"/>
      <c r="AD326" s="16"/>
      <c r="AE326" s="16"/>
    </row>
    <row r="327" spans="1:31" ht="19.5" customHeight="1" x14ac:dyDescent="0.25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16"/>
      <c r="AD327" s="16"/>
      <c r="AE327" s="16"/>
    </row>
    <row r="328" spans="1:31" ht="19.5" customHeight="1" x14ac:dyDescent="0.25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16"/>
      <c r="AD328" s="16"/>
      <c r="AE328" s="16"/>
    </row>
    <row r="329" spans="1:31" ht="19.5" customHeight="1" x14ac:dyDescent="0.25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16"/>
      <c r="AD329" s="16"/>
      <c r="AE329" s="16"/>
    </row>
    <row r="330" spans="1:31" ht="19.5" customHeight="1" x14ac:dyDescent="0.25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16"/>
      <c r="AD330" s="16"/>
      <c r="AE330" s="16"/>
    </row>
    <row r="331" spans="1:31" ht="19.5" customHeight="1" x14ac:dyDescent="0.25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  <c r="AB331" s="16"/>
      <c r="AC331" s="16"/>
      <c r="AD331" s="16"/>
      <c r="AE331" s="16"/>
    </row>
    <row r="332" spans="1:31" ht="19.5" customHeight="1" x14ac:dyDescent="0.25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</row>
    <row r="333" spans="1:31" ht="19.5" customHeight="1" x14ac:dyDescent="0.25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/>
      <c r="AD333" s="16"/>
      <c r="AE333" s="16"/>
    </row>
    <row r="334" spans="1:31" ht="19.5" customHeight="1" x14ac:dyDescent="0.25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  <c r="AB334" s="16"/>
      <c r="AC334" s="16"/>
      <c r="AD334" s="16"/>
      <c r="AE334" s="16"/>
    </row>
    <row r="335" spans="1:31" ht="19.5" customHeight="1" x14ac:dyDescent="0.25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  <c r="AB335" s="16"/>
      <c r="AC335" s="16"/>
      <c r="AD335" s="16"/>
      <c r="AE335" s="16"/>
    </row>
    <row r="336" spans="1:31" ht="19.5" customHeight="1" x14ac:dyDescent="0.25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  <c r="AB336" s="16"/>
      <c r="AC336" s="16"/>
      <c r="AD336" s="16"/>
      <c r="AE336" s="16"/>
    </row>
    <row r="337" spans="1:31" ht="19.5" customHeight="1" x14ac:dyDescent="0.25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  <c r="AE337" s="16"/>
    </row>
    <row r="338" spans="1:31" ht="19.5" customHeight="1" x14ac:dyDescent="0.25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  <c r="AE338" s="16"/>
    </row>
    <row r="339" spans="1:31" ht="19.5" customHeight="1" x14ac:dyDescent="0.25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  <c r="AC339" s="16"/>
      <c r="AD339" s="16"/>
      <c r="AE339" s="16"/>
    </row>
    <row r="340" spans="1:31" ht="19.5" customHeight="1" x14ac:dyDescent="0.25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  <c r="AB340" s="16"/>
      <c r="AC340" s="16"/>
      <c r="AD340" s="16"/>
      <c r="AE340" s="16"/>
    </row>
    <row r="341" spans="1:31" ht="19.5" customHeight="1" x14ac:dyDescent="0.25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  <c r="AB341" s="16"/>
      <c r="AC341" s="16"/>
      <c r="AD341" s="16"/>
      <c r="AE341" s="16"/>
    </row>
    <row r="342" spans="1:31" ht="19.5" customHeight="1" x14ac:dyDescent="0.25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  <c r="AB342" s="16"/>
      <c r="AC342" s="16"/>
      <c r="AD342" s="16"/>
      <c r="AE342" s="16"/>
    </row>
    <row r="343" spans="1:31" ht="19.5" customHeight="1" x14ac:dyDescent="0.25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  <c r="AB343" s="16"/>
      <c r="AC343" s="16"/>
      <c r="AD343" s="16"/>
      <c r="AE343" s="16"/>
    </row>
    <row r="344" spans="1:31" ht="19.5" customHeight="1" x14ac:dyDescent="0.25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6"/>
      <c r="AE344" s="16"/>
    </row>
    <row r="345" spans="1:31" ht="19.5" customHeight="1" x14ac:dyDescent="0.25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  <c r="AB345" s="16"/>
      <c r="AC345" s="16"/>
      <c r="AD345" s="16"/>
      <c r="AE345" s="16"/>
    </row>
    <row r="346" spans="1:31" ht="19.5" customHeight="1" x14ac:dyDescent="0.25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  <c r="AB346" s="16"/>
      <c r="AC346" s="16"/>
      <c r="AD346" s="16"/>
      <c r="AE346" s="16"/>
    </row>
    <row r="347" spans="1:31" ht="19.5" customHeight="1" x14ac:dyDescent="0.25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  <c r="AB347" s="16"/>
      <c r="AC347" s="16"/>
      <c r="AD347" s="16"/>
      <c r="AE347" s="16"/>
    </row>
    <row r="348" spans="1:31" ht="19.5" customHeight="1" x14ac:dyDescent="0.25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  <c r="AB348" s="16"/>
      <c r="AC348" s="16"/>
      <c r="AD348" s="16"/>
      <c r="AE348" s="16"/>
    </row>
    <row r="349" spans="1:31" ht="19.5" customHeight="1" x14ac:dyDescent="0.25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  <c r="AB349" s="16"/>
      <c r="AC349" s="16"/>
      <c r="AD349" s="16"/>
      <c r="AE349" s="16"/>
    </row>
    <row r="350" spans="1:31" ht="19.5" customHeight="1" x14ac:dyDescent="0.25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  <c r="AB350" s="16"/>
      <c r="AC350" s="16"/>
      <c r="AD350" s="16"/>
      <c r="AE350" s="16"/>
    </row>
    <row r="351" spans="1:31" ht="19.5" customHeight="1" x14ac:dyDescent="0.25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  <c r="AD351" s="16"/>
      <c r="AE351" s="16"/>
    </row>
    <row r="352" spans="1:31" ht="19.5" customHeight="1" x14ac:dyDescent="0.25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  <c r="AB352" s="16"/>
      <c r="AC352" s="16"/>
      <c r="AD352" s="16"/>
      <c r="AE352" s="16"/>
    </row>
    <row r="353" spans="1:31" ht="19.5" customHeight="1" x14ac:dyDescent="0.25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  <c r="AB353" s="16"/>
      <c r="AC353" s="16"/>
      <c r="AD353" s="16"/>
      <c r="AE353" s="16"/>
    </row>
    <row r="354" spans="1:31" ht="19.5" customHeight="1" x14ac:dyDescent="0.25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  <c r="AB354" s="16"/>
      <c r="AC354" s="16"/>
      <c r="AD354" s="16"/>
      <c r="AE354" s="16"/>
    </row>
    <row r="355" spans="1:31" ht="19.5" customHeight="1" x14ac:dyDescent="0.25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  <c r="AB355" s="16"/>
      <c r="AC355" s="16"/>
      <c r="AD355" s="16"/>
      <c r="AE355" s="16"/>
    </row>
    <row r="356" spans="1:31" ht="19.5" customHeight="1" x14ac:dyDescent="0.25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  <c r="AB356" s="16"/>
      <c r="AC356" s="16"/>
      <c r="AD356" s="16"/>
      <c r="AE356" s="16"/>
    </row>
    <row r="357" spans="1:31" ht="19.5" customHeight="1" x14ac:dyDescent="0.25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  <c r="AB357" s="16"/>
      <c r="AC357" s="16"/>
      <c r="AD357" s="16"/>
      <c r="AE357" s="16"/>
    </row>
    <row r="358" spans="1:31" ht="19.5" customHeight="1" x14ac:dyDescent="0.25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  <c r="AB358" s="16"/>
      <c r="AC358" s="16"/>
      <c r="AD358" s="16"/>
      <c r="AE358" s="16"/>
    </row>
    <row r="359" spans="1:31" ht="19.5" customHeight="1" x14ac:dyDescent="0.25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  <c r="AB359" s="16"/>
      <c r="AC359" s="16"/>
      <c r="AD359" s="16"/>
      <c r="AE359" s="16"/>
    </row>
    <row r="360" spans="1:31" ht="19.5" customHeight="1" x14ac:dyDescent="0.25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  <c r="AB360" s="16"/>
      <c r="AC360" s="16"/>
      <c r="AD360" s="16"/>
      <c r="AE360" s="16"/>
    </row>
    <row r="361" spans="1:31" ht="19.5" customHeight="1" x14ac:dyDescent="0.25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  <c r="AB361" s="16"/>
      <c r="AC361" s="16"/>
      <c r="AD361" s="16"/>
      <c r="AE361" s="16"/>
    </row>
    <row r="362" spans="1:31" ht="19.5" customHeight="1" x14ac:dyDescent="0.25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  <c r="AB362" s="16"/>
      <c r="AC362" s="16"/>
      <c r="AD362" s="16"/>
      <c r="AE362" s="16"/>
    </row>
    <row r="363" spans="1:31" ht="19.5" customHeight="1" x14ac:dyDescent="0.25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  <c r="AB363" s="16"/>
      <c r="AC363" s="16"/>
      <c r="AD363" s="16"/>
      <c r="AE363" s="16"/>
    </row>
    <row r="364" spans="1:31" ht="19.5" customHeight="1" x14ac:dyDescent="0.25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  <c r="AB364" s="16"/>
      <c r="AC364" s="16"/>
      <c r="AD364" s="16"/>
      <c r="AE364" s="16"/>
    </row>
    <row r="365" spans="1:31" ht="19.5" customHeight="1" x14ac:dyDescent="0.25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  <c r="AB365" s="16"/>
      <c r="AC365" s="16"/>
      <c r="AD365" s="16"/>
      <c r="AE365" s="16"/>
    </row>
    <row r="366" spans="1:31" ht="19.5" customHeight="1" x14ac:dyDescent="0.25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  <c r="AB366" s="16"/>
      <c r="AC366" s="16"/>
      <c r="AD366" s="16"/>
      <c r="AE366" s="16"/>
    </row>
    <row r="367" spans="1:31" ht="19.5" customHeight="1" x14ac:dyDescent="0.25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  <c r="AB367" s="16"/>
      <c r="AC367" s="16"/>
      <c r="AD367" s="16"/>
      <c r="AE367" s="16"/>
    </row>
    <row r="368" spans="1:31" ht="19.5" customHeight="1" x14ac:dyDescent="0.25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  <c r="AB368" s="16"/>
      <c r="AC368" s="16"/>
      <c r="AD368" s="16"/>
      <c r="AE368" s="16"/>
    </row>
    <row r="369" spans="1:31" ht="19.5" customHeight="1" x14ac:dyDescent="0.25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  <c r="AB369" s="16"/>
      <c r="AC369" s="16"/>
      <c r="AD369" s="16"/>
      <c r="AE369" s="16"/>
    </row>
    <row r="370" spans="1:31" ht="19.5" customHeight="1" x14ac:dyDescent="0.25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  <c r="AB370" s="16"/>
      <c r="AC370" s="16"/>
      <c r="AD370" s="16"/>
      <c r="AE370" s="16"/>
    </row>
    <row r="371" spans="1:31" ht="19.5" customHeight="1" x14ac:dyDescent="0.25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  <c r="AE371" s="16"/>
    </row>
    <row r="372" spans="1:31" ht="19.5" customHeight="1" x14ac:dyDescent="0.25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  <c r="AC372" s="16"/>
      <c r="AD372" s="16"/>
      <c r="AE372" s="16"/>
    </row>
    <row r="373" spans="1:31" ht="19.5" customHeight="1" x14ac:dyDescent="0.25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  <c r="AB373" s="16"/>
      <c r="AC373" s="16"/>
      <c r="AD373" s="16"/>
      <c r="AE373" s="16"/>
    </row>
    <row r="374" spans="1:31" ht="19.5" customHeight="1" x14ac:dyDescent="0.25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  <c r="AB374" s="16"/>
      <c r="AC374" s="16"/>
      <c r="AD374" s="16"/>
      <c r="AE374" s="16"/>
    </row>
    <row r="375" spans="1:31" ht="19.5" customHeight="1" x14ac:dyDescent="0.25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  <c r="AB375" s="16"/>
      <c r="AC375" s="16"/>
      <c r="AD375" s="16"/>
      <c r="AE375" s="16"/>
    </row>
    <row r="376" spans="1:31" ht="19.5" customHeight="1" x14ac:dyDescent="0.25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  <c r="AB376" s="16"/>
      <c r="AC376" s="16"/>
      <c r="AD376" s="16"/>
      <c r="AE376" s="16"/>
    </row>
    <row r="377" spans="1:31" ht="19.5" customHeight="1" x14ac:dyDescent="0.25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  <c r="AB377" s="16"/>
      <c r="AC377" s="16"/>
      <c r="AD377" s="16"/>
      <c r="AE377" s="16"/>
    </row>
    <row r="378" spans="1:31" ht="19.5" customHeight="1" x14ac:dyDescent="0.25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  <c r="AB378" s="16"/>
      <c r="AC378" s="16"/>
      <c r="AD378" s="16"/>
      <c r="AE378" s="16"/>
    </row>
    <row r="379" spans="1:31" ht="19.5" customHeight="1" x14ac:dyDescent="0.25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  <c r="AB379" s="16"/>
      <c r="AC379" s="16"/>
      <c r="AD379" s="16"/>
      <c r="AE379" s="16"/>
    </row>
    <row r="380" spans="1:31" ht="19.5" customHeight="1" x14ac:dyDescent="0.25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  <c r="AB380" s="16"/>
      <c r="AC380" s="16"/>
      <c r="AD380" s="16"/>
      <c r="AE380" s="16"/>
    </row>
    <row r="381" spans="1:31" ht="19.5" customHeight="1" x14ac:dyDescent="0.25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  <c r="AB381" s="16"/>
      <c r="AC381" s="16"/>
      <c r="AD381" s="16"/>
      <c r="AE381" s="16"/>
    </row>
    <row r="382" spans="1:31" ht="19.5" customHeight="1" x14ac:dyDescent="0.25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  <c r="AB382" s="16"/>
      <c r="AC382" s="16"/>
      <c r="AD382" s="16"/>
      <c r="AE382" s="16"/>
    </row>
    <row r="383" spans="1:31" ht="19.5" customHeight="1" x14ac:dyDescent="0.25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  <c r="AB383" s="16"/>
      <c r="AC383" s="16"/>
      <c r="AD383" s="16"/>
      <c r="AE383" s="16"/>
    </row>
    <row r="384" spans="1:31" ht="19.5" customHeight="1" x14ac:dyDescent="0.25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  <c r="AB384" s="16"/>
      <c r="AC384" s="16"/>
      <c r="AD384" s="16"/>
      <c r="AE384" s="16"/>
    </row>
    <row r="385" spans="1:31" ht="19.5" customHeight="1" x14ac:dyDescent="0.25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  <c r="AB385" s="16"/>
      <c r="AC385" s="16"/>
      <c r="AD385" s="16"/>
      <c r="AE385" s="16"/>
    </row>
    <row r="386" spans="1:31" ht="19.5" customHeight="1" x14ac:dyDescent="0.25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  <c r="AB386" s="16"/>
      <c r="AC386" s="16"/>
      <c r="AD386" s="16"/>
      <c r="AE386" s="16"/>
    </row>
    <row r="387" spans="1:31" ht="19.5" customHeight="1" x14ac:dyDescent="0.25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  <c r="AB387" s="16"/>
      <c r="AC387" s="16"/>
      <c r="AD387" s="16"/>
      <c r="AE387" s="16"/>
    </row>
    <row r="388" spans="1:31" ht="19.5" customHeight="1" x14ac:dyDescent="0.25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  <c r="AB388" s="16"/>
      <c r="AC388" s="16"/>
      <c r="AD388" s="16"/>
      <c r="AE388" s="16"/>
    </row>
    <row r="389" spans="1:31" ht="19.5" customHeight="1" x14ac:dyDescent="0.25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  <c r="AB389" s="16"/>
      <c r="AC389" s="16"/>
      <c r="AD389" s="16"/>
      <c r="AE389" s="16"/>
    </row>
    <row r="390" spans="1:31" ht="19.5" customHeight="1" x14ac:dyDescent="0.25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  <c r="AB390" s="16"/>
      <c r="AC390" s="16"/>
      <c r="AD390" s="16"/>
      <c r="AE390" s="16"/>
    </row>
    <row r="391" spans="1:31" ht="19.5" customHeight="1" x14ac:dyDescent="0.25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  <c r="AB391" s="16"/>
      <c r="AC391" s="16"/>
      <c r="AD391" s="16"/>
      <c r="AE391" s="16"/>
    </row>
    <row r="392" spans="1:31" ht="19.5" customHeight="1" x14ac:dyDescent="0.25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  <c r="AB392" s="16"/>
      <c r="AC392" s="16"/>
      <c r="AD392" s="16"/>
      <c r="AE392" s="16"/>
    </row>
    <row r="393" spans="1:31" ht="19.5" customHeight="1" x14ac:dyDescent="0.25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  <c r="AB393" s="16"/>
      <c r="AC393" s="16"/>
      <c r="AD393" s="16"/>
      <c r="AE393" s="16"/>
    </row>
    <row r="394" spans="1:31" ht="19.5" customHeight="1" x14ac:dyDescent="0.25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  <c r="AB394" s="16"/>
      <c r="AC394" s="16"/>
      <c r="AD394" s="16"/>
      <c r="AE394" s="16"/>
    </row>
    <row r="395" spans="1:31" ht="19.5" customHeight="1" x14ac:dyDescent="0.25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  <c r="AB395" s="16"/>
      <c r="AC395" s="16"/>
      <c r="AD395" s="16"/>
      <c r="AE395" s="16"/>
    </row>
    <row r="396" spans="1:31" ht="19.5" customHeight="1" x14ac:dyDescent="0.25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  <c r="AB396" s="16"/>
      <c r="AC396" s="16"/>
      <c r="AD396" s="16"/>
      <c r="AE396" s="16"/>
    </row>
    <row r="397" spans="1:31" ht="19.5" customHeight="1" x14ac:dyDescent="0.25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  <c r="AB397" s="16"/>
      <c r="AC397" s="16"/>
      <c r="AD397" s="16"/>
      <c r="AE397" s="16"/>
    </row>
    <row r="398" spans="1:31" ht="19.5" customHeight="1" x14ac:dyDescent="0.25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  <c r="AB398" s="16"/>
      <c r="AC398" s="16"/>
      <c r="AD398" s="16"/>
      <c r="AE398" s="16"/>
    </row>
    <row r="399" spans="1:31" ht="19.5" customHeight="1" x14ac:dyDescent="0.25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  <c r="AB399" s="16"/>
      <c r="AC399" s="16"/>
      <c r="AD399" s="16"/>
      <c r="AE399" s="16"/>
    </row>
    <row r="400" spans="1:31" ht="19.5" customHeight="1" x14ac:dyDescent="0.25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  <c r="AB400" s="16"/>
      <c r="AC400" s="16"/>
      <c r="AD400" s="16"/>
      <c r="AE400" s="16"/>
    </row>
    <row r="401" spans="1:31" ht="19.5" customHeight="1" x14ac:dyDescent="0.25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  <c r="AB401" s="16"/>
      <c r="AC401" s="16"/>
      <c r="AD401" s="16"/>
      <c r="AE401" s="16"/>
    </row>
    <row r="402" spans="1:31" ht="19.5" customHeight="1" x14ac:dyDescent="0.25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  <c r="AB402" s="16"/>
      <c r="AC402" s="16"/>
      <c r="AD402" s="16"/>
      <c r="AE402" s="16"/>
    </row>
    <row r="403" spans="1:31" ht="19.5" customHeight="1" x14ac:dyDescent="0.25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  <c r="AB403" s="16"/>
      <c r="AC403" s="16"/>
      <c r="AD403" s="16"/>
      <c r="AE403" s="16"/>
    </row>
    <row r="404" spans="1:31" ht="19.5" customHeight="1" x14ac:dyDescent="0.25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  <c r="AB404" s="16"/>
      <c r="AC404" s="16"/>
      <c r="AD404" s="16"/>
      <c r="AE404" s="16"/>
    </row>
    <row r="405" spans="1:31" ht="19.5" customHeight="1" x14ac:dyDescent="0.25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  <c r="AB405" s="16"/>
      <c r="AC405" s="16"/>
      <c r="AD405" s="16"/>
      <c r="AE405" s="16"/>
    </row>
    <row r="406" spans="1:31" ht="19.5" customHeight="1" x14ac:dyDescent="0.25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  <c r="AB406" s="16"/>
      <c r="AC406" s="16"/>
      <c r="AD406" s="16"/>
      <c r="AE406" s="16"/>
    </row>
    <row r="407" spans="1:31" ht="19.5" customHeight="1" x14ac:dyDescent="0.25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  <c r="AB407" s="16"/>
      <c r="AC407" s="16"/>
      <c r="AD407" s="16"/>
      <c r="AE407" s="16"/>
    </row>
    <row r="408" spans="1:31" ht="19.5" customHeight="1" x14ac:dyDescent="0.25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  <c r="AB408" s="16"/>
      <c r="AC408" s="16"/>
      <c r="AD408" s="16"/>
      <c r="AE408" s="16"/>
    </row>
    <row r="409" spans="1:31" ht="19.5" customHeight="1" x14ac:dyDescent="0.25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  <c r="AB409" s="16"/>
      <c r="AC409" s="16"/>
      <c r="AD409" s="16"/>
      <c r="AE409" s="16"/>
    </row>
    <row r="410" spans="1:31" ht="19.5" customHeight="1" x14ac:dyDescent="0.25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  <c r="AB410" s="16"/>
      <c r="AC410" s="16"/>
      <c r="AD410" s="16"/>
      <c r="AE410" s="16"/>
    </row>
    <row r="411" spans="1:31" ht="19.5" customHeight="1" x14ac:dyDescent="0.25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  <c r="AB411" s="16"/>
      <c r="AC411" s="16"/>
      <c r="AD411" s="16"/>
      <c r="AE411" s="16"/>
    </row>
    <row r="412" spans="1:31" ht="19.5" customHeight="1" x14ac:dyDescent="0.25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  <c r="AB412" s="16"/>
      <c r="AC412" s="16"/>
      <c r="AD412" s="16"/>
      <c r="AE412" s="16"/>
    </row>
    <row r="413" spans="1:31" ht="19.5" customHeight="1" x14ac:dyDescent="0.25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  <c r="AB413" s="16"/>
      <c r="AC413" s="16"/>
      <c r="AD413" s="16"/>
      <c r="AE413" s="16"/>
    </row>
    <row r="414" spans="1:31" ht="19.5" customHeight="1" x14ac:dyDescent="0.25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  <c r="AB414" s="16"/>
      <c r="AC414" s="16"/>
      <c r="AD414" s="16"/>
      <c r="AE414" s="16"/>
    </row>
    <row r="415" spans="1:31" ht="19.5" customHeight="1" x14ac:dyDescent="0.25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  <c r="AB415" s="16"/>
      <c r="AC415" s="16"/>
      <c r="AD415" s="16"/>
      <c r="AE415" s="16"/>
    </row>
    <row r="416" spans="1:31" ht="19.5" customHeight="1" x14ac:dyDescent="0.25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  <c r="AB416" s="16"/>
      <c r="AC416" s="16"/>
      <c r="AD416" s="16"/>
      <c r="AE416" s="16"/>
    </row>
    <row r="417" spans="1:31" ht="19.5" customHeight="1" x14ac:dyDescent="0.25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  <c r="AB417" s="16"/>
      <c r="AC417" s="16"/>
      <c r="AD417" s="16"/>
      <c r="AE417" s="16"/>
    </row>
    <row r="418" spans="1:31" ht="19.5" customHeight="1" x14ac:dyDescent="0.25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  <c r="AB418" s="16"/>
      <c r="AC418" s="16"/>
      <c r="AD418" s="16"/>
      <c r="AE418" s="16"/>
    </row>
    <row r="419" spans="1:31" ht="19.5" customHeight="1" x14ac:dyDescent="0.25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  <c r="AB419" s="16"/>
      <c r="AC419" s="16"/>
      <c r="AD419" s="16"/>
      <c r="AE419" s="16"/>
    </row>
    <row r="420" spans="1:31" ht="19.5" customHeight="1" x14ac:dyDescent="0.25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  <c r="AB420" s="16"/>
      <c r="AC420" s="16"/>
      <c r="AD420" s="16"/>
      <c r="AE420" s="16"/>
    </row>
    <row r="421" spans="1:31" ht="19.5" customHeight="1" x14ac:dyDescent="0.25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  <c r="AB421" s="16"/>
      <c r="AC421" s="16"/>
      <c r="AD421" s="16"/>
      <c r="AE421" s="16"/>
    </row>
    <row r="422" spans="1:31" ht="19.5" customHeight="1" x14ac:dyDescent="0.25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  <c r="AB422" s="16"/>
      <c r="AC422" s="16"/>
      <c r="AD422" s="16"/>
      <c r="AE422" s="16"/>
    </row>
    <row r="423" spans="1:31" ht="19.5" customHeight="1" x14ac:dyDescent="0.25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  <c r="AB423" s="16"/>
      <c r="AC423" s="16"/>
      <c r="AD423" s="16"/>
      <c r="AE423" s="16"/>
    </row>
    <row r="424" spans="1:31" ht="19.5" customHeight="1" x14ac:dyDescent="0.25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  <c r="AB424" s="16"/>
      <c r="AC424" s="16"/>
      <c r="AD424" s="16"/>
      <c r="AE424" s="16"/>
    </row>
    <row r="425" spans="1:31" ht="19.5" customHeight="1" x14ac:dyDescent="0.25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  <c r="AB425" s="16"/>
      <c r="AC425" s="16"/>
      <c r="AD425" s="16"/>
      <c r="AE425" s="16"/>
    </row>
    <row r="426" spans="1:31" ht="19.5" customHeight="1" x14ac:dyDescent="0.25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  <c r="AB426" s="16"/>
      <c r="AC426" s="16"/>
      <c r="AD426" s="16"/>
      <c r="AE426" s="16"/>
    </row>
    <row r="427" spans="1:31" ht="19.5" customHeight="1" x14ac:dyDescent="0.25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  <c r="AB427" s="16"/>
      <c r="AC427" s="16"/>
      <c r="AD427" s="16"/>
      <c r="AE427" s="16"/>
    </row>
    <row r="428" spans="1:31" ht="19.5" customHeight="1" x14ac:dyDescent="0.25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  <c r="AB428" s="16"/>
      <c r="AC428" s="16"/>
      <c r="AD428" s="16"/>
      <c r="AE428" s="16"/>
    </row>
    <row r="429" spans="1:31" ht="19.5" customHeight="1" x14ac:dyDescent="0.25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  <c r="AB429" s="16"/>
      <c r="AC429" s="16"/>
      <c r="AD429" s="16"/>
      <c r="AE429" s="16"/>
    </row>
    <row r="430" spans="1:31" ht="19.5" customHeight="1" x14ac:dyDescent="0.25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  <c r="AB430" s="16"/>
      <c r="AC430" s="16"/>
      <c r="AD430" s="16"/>
      <c r="AE430" s="16"/>
    </row>
    <row r="431" spans="1:31" ht="19.5" customHeight="1" x14ac:dyDescent="0.25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  <c r="AB431" s="16"/>
      <c r="AC431" s="16"/>
      <c r="AD431" s="16"/>
      <c r="AE431" s="16"/>
    </row>
    <row r="432" spans="1:31" ht="19.5" customHeight="1" x14ac:dyDescent="0.25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  <c r="AB432" s="16"/>
      <c r="AC432" s="16"/>
      <c r="AD432" s="16"/>
      <c r="AE432" s="16"/>
    </row>
    <row r="433" spans="1:31" ht="19.5" customHeight="1" x14ac:dyDescent="0.25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  <c r="AB433" s="16"/>
      <c r="AC433" s="16"/>
      <c r="AD433" s="16"/>
      <c r="AE433" s="16"/>
    </row>
    <row r="434" spans="1:31" ht="19.5" customHeight="1" x14ac:dyDescent="0.25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  <c r="AB434" s="16"/>
      <c r="AC434" s="16"/>
      <c r="AD434" s="16"/>
      <c r="AE434" s="16"/>
    </row>
    <row r="435" spans="1:31" ht="19.5" customHeight="1" x14ac:dyDescent="0.25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  <c r="AB435" s="16"/>
      <c r="AC435" s="16"/>
      <c r="AD435" s="16"/>
      <c r="AE435" s="16"/>
    </row>
    <row r="436" spans="1:31" ht="19.5" customHeight="1" x14ac:dyDescent="0.25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  <c r="AB436" s="16"/>
      <c r="AC436" s="16"/>
      <c r="AD436" s="16"/>
      <c r="AE436" s="16"/>
    </row>
    <row r="437" spans="1:31" ht="19.5" customHeight="1" x14ac:dyDescent="0.25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  <c r="AB437" s="16"/>
      <c r="AC437" s="16"/>
      <c r="AD437" s="16"/>
      <c r="AE437" s="16"/>
    </row>
    <row r="438" spans="1:31" ht="19.5" customHeight="1" x14ac:dyDescent="0.25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  <c r="AB438" s="16"/>
      <c r="AC438" s="16"/>
      <c r="AD438" s="16"/>
      <c r="AE438" s="16"/>
    </row>
    <row r="439" spans="1:31" ht="19.5" customHeight="1" x14ac:dyDescent="0.25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  <c r="AB439" s="16"/>
      <c r="AC439" s="16"/>
      <c r="AD439" s="16"/>
      <c r="AE439" s="16"/>
    </row>
    <row r="440" spans="1:31" ht="19.5" customHeight="1" x14ac:dyDescent="0.25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  <c r="AB440" s="16"/>
      <c r="AC440" s="16"/>
      <c r="AD440" s="16"/>
      <c r="AE440" s="16"/>
    </row>
    <row r="441" spans="1:31" ht="19.5" customHeight="1" x14ac:dyDescent="0.25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  <c r="AB441" s="16"/>
      <c r="AC441" s="16"/>
      <c r="AD441" s="16"/>
      <c r="AE441" s="16"/>
    </row>
    <row r="442" spans="1:31" ht="19.5" customHeight="1" x14ac:dyDescent="0.25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  <c r="AB442" s="16"/>
      <c r="AC442" s="16"/>
      <c r="AD442" s="16"/>
      <c r="AE442" s="16"/>
    </row>
    <row r="443" spans="1:31" ht="19.5" customHeight="1" x14ac:dyDescent="0.25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  <c r="AB443" s="16"/>
      <c r="AC443" s="16"/>
      <c r="AD443" s="16"/>
      <c r="AE443" s="16"/>
    </row>
    <row r="444" spans="1:31" ht="19.5" customHeight="1" x14ac:dyDescent="0.25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  <c r="AB444" s="16"/>
      <c r="AC444" s="16"/>
      <c r="AD444" s="16"/>
      <c r="AE444" s="16"/>
    </row>
    <row r="445" spans="1:31" ht="19.5" customHeight="1" x14ac:dyDescent="0.25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  <c r="AB445" s="16"/>
      <c r="AC445" s="16"/>
      <c r="AD445" s="16"/>
      <c r="AE445" s="16"/>
    </row>
    <row r="446" spans="1:31" ht="19.5" customHeight="1" x14ac:dyDescent="0.25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  <c r="AB446" s="16"/>
      <c r="AC446" s="16"/>
      <c r="AD446" s="16"/>
      <c r="AE446" s="16"/>
    </row>
    <row r="447" spans="1:31" ht="19.5" customHeight="1" x14ac:dyDescent="0.25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  <c r="AB447" s="16"/>
      <c r="AC447" s="16"/>
      <c r="AD447" s="16"/>
      <c r="AE447" s="16"/>
    </row>
    <row r="448" spans="1:31" ht="19.5" customHeight="1" x14ac:dyDescent="0.25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  <c r="AB448" s="16"/>
      <c r="AC448" s="16"/>
      <c r="AD448" s="16"/>
      <c r="AE448" s="16"/>
    </row>
    <row r="449" spans="1:31" ht="19.5" customHeight="1" x14ac:dyDescent="0.25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  <c r="AB449" s="16"/>
      <c r="AC449" s="16"/>
      <c r="AD449" s="16"/>
      <c r="AE449" s="16"/>
    </row>
    <row r="450" spans="1:31" ht="19.5" customHeight="1" x14ac:dyDescent="0.25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  <c r="AB450" s="16"/>
      <c r="AC450" s="16"/>
      <c r="AD450" s="16"/>
      <c r="AE450" s="16"/>
    </row>
    <row r="451" spans="1:31" ht="19.5" customHeight="1" x14ac:dyDescent="0.25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  <c r="AB451" s="16"/>
      <c r="AC451" s="16"/>
      <c r="AD451" s="16"/>
      <c r="AE451" s="16"/>
    </row>
    <row r="452" spans="1:31" ht="19.5" customHeight="1" x14ac:dyDescent="0.25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  <c r="AB452" s="16"/>
      <c r="AC452" s="16"/>
      <c r="AD452" s="16"/>
      <c r="AE452" s="16"/>
    </row>
    <row r="453" spans="1:31" ht="19.5" customHeight="1" x14ac:dyDescent="0.25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  <c r="AB453" s="16"/>
      <c r="AC453" s="16"/>
      <c r="AD453" s="16"/>
      <c r="AE453" s="16"/>
    </row>
    <row r="454" spans="1:31" ht="19.5" customHeight="1" x14ac:dyDescent="0.25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  <c r="AB454" s="16"/>
      <c r="AC454" s="16"/>
      <c r="AD454" s="16"/>
      <c r="AE454" s="16"/>
    </row>
    <row r="455" spans="1:31" ht="19.5" customHeight="1" x14ac:dyDescent="0.25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  <c r="AB455" s="16"/>
      <c r="AC455" s="16"/>
      <c r="AD455" s="16"/>
      <c r="AE455" s="16"/>
    </row>
    <row r="456" spans="1:31" ht="19.5" customHeight="1" x14ac:dyDescent="0.25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  <c r="AB456" s="16"/>
      <c r="AC456" s="16"/>
      <c r="AD456" s="16"/>
      <c r="AE456" s="16"/>
    </row>
    <row r="457" spans="1:31" ht="19.5" customHeight="1" x14ac:dyDescent="0.25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  <c r="AB457" s="16"/>
      <c r="AC457" s="16"/>
      <c r="AD457" s="16"/>
      <c r="AE457" s="16"/>
    </row>
    <row r="458" spans="1:31" ht="19.5" customHeight="1" x14ac:dyDescent="0.25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  <c r="AB458" s="16"/>
      <c r="AC458" s="16"/>
      <c r="AD458" s="16"/>
      <c r="AE458" s="16"/>
    </row>
    <row r="459" spans="1:31" ht="19.5" customHeight="1" x14ac:dyDescent="0.25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  <c r="AB459" s="16"/>
      <c r="AC459" s="16"/>
      <c r="AD459" s="16"/>
      <c r="AE459" s="16"/>
    </row>
    <row r="460" spans="1:31" ht="19.5" customHeight="1" x14ac:dyDescent="0.25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  <c r="AB460" s="16"/>
      <c r="AC460" s="16"/>
      <c r="AD460" s="16"/>
      <c r="AE460" s="16"/>
    </row>
    <row r="461" spans="1:31" ht="19.5" customHeight="1" x14ac:dyDescent="0.25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  <c r="AB461" s="16"/>
      <c r="AC461" s="16"/>
      <c r="AD461" s="16"/>
      <c r="AE461" s="16"/>
    </row>
    <row r="462" spans="1:31" ht="19.5" customHeight="1" x14ac:dyDescent="0.25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  <c r="AB462" s="16"/>
      <c r="AC462" s="16"/>
      <c r="AD462" s="16"/>
      <c r="AE462" s="16"/>
    </row>
    <row r="463" spans="1:31" ht="19.5" customHeight="1" x14ac:dyDescent="0.25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  <c r="AB463" s="16"/>
      <c r="AC463" s="16"/>
      <c r="AD463" s="16"/>
      <c r="AE463" s="16"/>
    </row>
    <row r="464" spans="1:31" ht="19.5" customHeight="1" x14ac:dyDescent="0.25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  <c r="AB464" s="16"/>
      <c r="AC464" s="16"/>
      <c r="AD464" s="16"/>
      <c r="AE464" s="16"/>
    </row>
    <row r="465" spans="1:31" ht="19.5" customHeight="1" x14ac:dyDescent="0.25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  <c r="AB465" s="16"/>
      <c r="AC465" s="16"/>
      <c r="AD465" s="16"/>
      <c r="AE465" s="16"/>
    </row>
    <row r="466" spans="1:31" ht="19.5" customHeight="1" x14ac:dyDescent="0.25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  <c r="AB466" s="16"/>
      <c r="AC466" s="16"/>
      <c r="AD466" s="16"/>
      <c r="AE466" s="16"/>
    </row>
    <row r="467" spans="1:31" ht="19.5" customHeight="1" x14ac:dyDescent="0.25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  <c r="AB467" s="16"/>
      <c r="AC467" s="16"/>
      <c r="AD467" s="16"/>
      <c r="AE467" s="16"/>
    </row>
    <row r="468" spans="1:31" ht="19.5" customHeight="1" x14ac:dyDescent="0.25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  <c r="AB468" s="16"/>
      <c r="AC468" s="16"/>
      <c r="AD468" s="16"/>
      <c r="AE468" s="16"/>
    </row>
    <row r="469" spans="1:31" ht="19.5" customHeight="1" x14ac:dyDescent="0.25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  <c r="AB469" s="16"/>
      <c r="AC469" s="16"/>
      <c r="AD469" s="16"/>
      <c r="AE469" s="16"/>
    </row>
    <row r="470" spans="1:31" ht="19.5" customHeight="1" x14ac:dyDescent="0.25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  <c r="AB470" s="16"/>
      <c r="AC470" s="16"/>
      <c r="AD470" s="16"/>
      <c r="AE470" s="16"/>
    </row>
    <row r="471" spans="1:31" ht="19.5" customHeight="1" x14ac:dyDescent="0.25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  <c r="AB471" s="16"/>
      <c r="AC471" s="16"/>
      <c r="AD471" s="16"/>
      <c r="AE471" s="16"/>
    </row>
    <row r="472" spans="1:31" ht="19.5" customHeight="1" x14ac:dyDescent="0.25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  <c r="AB472" s="16"/>
      <c r="AC472" s="16"/>
      <c r="AD472" s="16"/>
      <c r="AE472" s="16"/>
    </row>
    <row r="473" spans="1:31" ht="19.5" customHeight="1" x14ac:dyDescent="0.25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  <c r="AB473" s="16"/>
      <c r="AC473" s="16"/>
      <c r="AD473" s="16"/>
      <c r="AE473" s="16"/>
    </row>
    <row r="474" spans="1:31" ht="19.5" customHeight="1" x14ac:dyDescent="0.25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  <c r="AB474" s="16"/>
      <c r="AC474" s="16"/>
      <c r="AD474" s="16"/>
      <c r="AE474" s="16"/>
    </row>
    <row r="475" spans="1:31" ht="19.5" customHeight="1" x14ac:dyDescent="0.25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  <c r="AB475" s="16"/>
      <c r="AC475" s="16"/>
      <c r="AD475" s="16"/>
      <c r="AE475" s="16"/>
    </row>
    <row r="476" spans="1:31" ht="19.5" customHeight="1" x14ac:dyDescent="0.25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  <c r="AB476" s="16"/>
      <c r="AC476" s="16"/>
      <c r="AD476" s="16"/>
      <c r="AE476" s="16"/>
    </row>
    <row r="477" spans="1:31" ht="19.5" customHeight="1" x14ac:dyDescent="0.25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  <c r="AB477" s="16"/>
      <c r="AC477" s="16"/>
      <c r="AD477" s="16"/>
      <c r="AE477" s="16"/>
    </row>
    <row r="478" spans="1:31" ht="19.5" customHeight="1" x14ac:dyDescent="0.25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  <c r="AB478" s="16"/>
      <c r="AC478" s="16"/>
      <c r="AD478" s="16"/>
      <c r="AE478" s="16"/>
    </row>
    <row r="479" spans="1:31" ht="19.5" customHeight="1" x14ac:dyDescent="0.25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  <c r="AB479" s="16"/>
      <c r="AC479" s="16"/>
      <c r="AD479" s="16"/>
      <c r="AE479" s="16"/>
    </row>
    <row r="480" spans="1:31" ht="19.5" customHeight="1" x14ac:dyDescent="0.25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  <c r="AB480" s="16"/>
      <c r="AC480" s="16"/>
      <c r="AD480" s="16"/>
      <c r="AE480" s="16"/>
    </row>
    <row r="481" spans="1:31" ht="19.5" customHeight="1" x14ac:dyDescent="0.25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  <c r="AB481" s="16"/>
      <c r="AC481" s="16"/>
      <c r="AD481" s="16"/>
      <c r="AE481" s="16"/>
    </row>
    <row r="482" spans="1:31" ht="19.5" customHeight="1" x14ac:dyDescent="0.25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  <c r="AB482" s="16"/>
      <c r="AC482" s="16"/>
      <c r="AD482" s="16"/>
      <c r="AE482" s="16"/>
    </row>
    <row r="483" spans="1:31" ht="19.5" customHeight="1" x14ac:dyDescent="0.25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  <c r="AB483" s="16"/>
      <c r="AC483" s="16"/>
      <c r="AD483" s="16"/>
      <c r="AE483" s="16"/>
    </row>
    <row r="484" spans="1:31" ht="19.5" customHeight="1" x14ac:dyDescent="0.25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  <c r="AB484" s="16"/>
      <c r="AC484" s="16"/>
      <c r="AD484" s="16"/>
      <c r="AE484" s="16"/>
    </row>
    <row r="485" spans="1:31" ht="19.5" customHeight="1" x14ac:dyDescent="0.25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  <c r="AB485" s="16"/>
      <c r="AC485" s="16"/>
      <c r="AD485" s="16"/>
      <c r="AE485" s="16"/>
    </row>
    <row r="486" spans="1:31" ht="19.5" customHeight="1" x14ac:dyDescent="0.25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  <c r="AB486" s="16"/>
      <c r="AC486" s="16"/>
      <c r="AD486" s="16"/>
      <c r="AE486" s="16"/>
    </row>
    <row r="487" spans="1:31" ht="19.5" customHeight="1" x14ac:dyDescent="0.25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  <c r="AB487" s="16"/>
      <c r="AC487" s="16"/>
      <c r="AD487" s="16"/>
      <c r="AE487" s="16"/>
    </row>
    <row r="488" spans="1:31" ht="19.5" customHeight="1" x14ac:dyDescent="0.25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  <c r="AB488" s="16"/>
      <c r="AC488" s="16"/>
      <c r="AD488" s="16"/>
      <c r="AE488" s="16"/>
    </row>
    <row r="489" spans="1:31" ht="19.5" customHeight="1" x14ac:dyDescent="0.25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  <c r="AB489" s="16"/>
      <c r="AC489" s="16"/>
      <c r="AD489" s="16"/>
      <c r="AE489" s="16"/>
    </row>
    <row r="490" spans="1:31" ht="19.5" customHeight="1" x14ac:dyDescent="0.25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  <c r="AB490" s="16"/>
      <c r="AC490" s="16"/>
      <c r="AD490" s="16"/>
      <c r="AE490" s="16"/>
    </row>
    <row r="491" spans="1:31" ht="19.5" customHeight="1" x14ac:dyDescent="0.25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  <c r="AB491" s="16"/>
      <c r="AC491" s="16"/>
      <c r="AD491" s="16"/>
      <c r="AE491" s="16"/>
    </row>
    <row r="492" spans="1:31" ht="19.5" customHeight="1" x14ac:dyDescent="0.25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  <c r="AB492" s="16"/>
      <c r="AC492" s="16"/>
      <c r="AD492" s="16"/>
      <c r="AE492" s="16"/>
    </row>
    <row r="493" spans="1:31" ht="19.5" customHeight="1" x14ac:dyDescent="0.25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  <c r="AA493" s="16"/>
      <c r="AB493" s="16"/>
      <c r="AC493" s="16"/>
      <c r="AD493" s="16"/>
      <c r="AE493" s="16"/>
    </row>
    <row r="494" spans="1:31" ht="19.5" customHeight="1" x14ac:dyDescent="0.25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  <c r="AA494" s="16"/>
      <c r="AB494" s="16"/>
      <c r="AC494" s="16"/>
      <c r="AD494" s="16"/>
      <c r="AE494" s="16"/>
    </row>
    <row r="495" spans="1:31" ht="19.5" customHeight="1" x14ac:dyDescent="0.25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  <c r="AA495" s="16"/>
      <c r="AB495" s="16"/>
      <c r="AC495" s="16"/>
      <c r="AD495" s="16"/>
      <c r="AE495" s="16"/>
    </row>
    <row r="496" spans="1:31" ht="19.5" customHeight="1" x14ac:dyDescent="0.25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  <c r="AB496" s="16"/>
      <c r="AC496" s="16"/>
      <c r="AD496" s="16"/>
      <c r="AE496" s="16"/>
    </row>
    <row r="497" spans="1:31" ht="19.5" customHeight="1" x14ac:dyDescent="0.25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  <c r="AB497" s="16"/>
      <c r="AC497" s="16"/>
      <c r="AD497" s="16"/>
      <c r="AE497" s="16"/>
    </row>
    <row r="498" spans="1:31" ht="19.5" customHeight="1" x14ac:dyDescent="0.25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  <c r="AB498" s="16"/>
      <c r="AC498" s="16"/>
      <c r="AD498" s="16"/>
      <c r="AE498" s="16"/>
    </row>
    <row r="499" spans="1:31" ht="19.5" customHeight="1" x14ac:dyDescent="0.25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  <c r="AA499" s="16"/>
      <c r="AB499" s="16"/>
      <c r="AC499" s="16"/>
      <c r="AD499" s="16"/>
      <c r="AE499" s="16"/>
    </row>
    <row r="500" spans="1:31" ht="19.5" customHeight="1" x14ac:dyDescent="0.25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  <c r="AA500" s="16"/>
      <c r="AB500" s="16"/>
      <c r="AC500" s="16"/>
      <c r="AD500" s="16"/>
      <c r="AE500" s="16"/>
    </row>
    <row r="501" spans="1:31" ht="19.5" customHeight="1" x14ac:dyDescent="0.25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  <c r="AA501" s="16"/>
      <c r="AB501" s="16"/>
      <c r="AC501" s="16"/>
      <c r="AD501" s="16"/>
      <c r="AE501" s="16"/>
    </row>
    <row r="502" spans="1:31" ht="19.5" customHeight="1" x14ac:dyDescent="0.25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  <c r="AA502" s="16"/>
      <c r="AB502" s="16"/>
      <c r="AC502" s="16"/>
      <c r="AD502" s="16"/>
      <c r="AE502" s="16"/>
    </row>
    <row r="503" spans="1:31" ht="19.5" customHeight="1" x14ac:dyDescent="0.25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  <c r="AA503" s="16"/>
      <c r="AB503" s="16"/>
      <c r="AC503" s="16"/>
      <c r="AD503" s="16"/>
      <c r="AE503" s="16"/>
    </row>
    <row r="504" spans="1:31" ht="19.5" customHeight="1" x14ac:dyDescent="0.25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  <c r="AA504" s="16"/>
      <c r="AB504" s="16"/>
      <c r="AC504" s="16"/>
      <c r="AD504" s="16"/>
      <c r="AE504" s="16"/>
    </row>
    <row r="505" spans="1:31" ht="19.5" customHeight="1" x14ac:dyDescent="0.25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  <c r="AA505" s="16"/>
      <c r="AB505" s="16"/>
      <c r="AC505" s="16"/>
      <c r="AD505" s="16"/>
      <c r="AE505" s="16"/>
    </row>
    <row r="506" spans="1:31" ht="19.5" customHeight="1" x14ac:dyDescent="0.25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  <c r="AA506" s="16"/>
      <c r="AB506" s="16"/>
      <c r="AC506" s="16"/>
      <c r="AD506" s="16"/>
      <c r="AE506" s="16"/>
    </row>
    <row r="507" spans="1:31" ht="19.5" customHeight="1" x14ac:dyDescent="0.25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  <c r="AA507" s="16"/>
      <c r="AB507" s="16"/>
      <c r="AC507" s="16"/>
      <c r="AD507" s="16"/>
      <c r="AE507" s="16"/>
    </row>
    <row r="508" spans="1:31" ht="19.5" customHeight="1" x14ac:dyDescent="0.25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  <c r="AA508" s="16"/>
      <c r="AB508" s="16"/>
      <c r="AC508" s="16"/>
      <c r="AD508" s="16"/>
      <c r="AE508" s="16"/>
    </row>
    <row r="509" spans="1:31" ht="19.5" customHeight="1" x14ac:dyDescent="0.25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  <c r="AA509" s="16"/>
      <c r="AB509" s="16"/>
      <c r="AC509" s="16"/>
      <c r="AD509" s="16"/>
      <c r="AE509" s="16"/>
    </row>
    <row r="510" spans="1:31" ht="19.5" customHeight="1" x14ac:dyDescent="0.25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  <c r="AA510" s="16"/>
      <c r="AB510" s="16"/>
      <c r="AC510" s="16"/>
      <c r="AD510" s="16"/>
      <c r="AE510" s="16"/>
    </row>
    <row r="511" spans="1:31" ht="19.5" customHeight="1" x14ac:dyDescent="0.25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  <c r="AA511" s="16"/>
      <c r="AB511" s="16"/>
      <c r="AC511" s="16"/>
      <c r="AD511" s="16"/>
      <c r="AE511" s="16"/>
    </row>
    <row r="512" spans="1:31" ht="19.5" customHeight="1" x14ac:dyDescent="0.25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  <c r="AA512" s="16"/>
      <c r="AB512" s="16"/>
      <c r="AC512" s="16"/>
      <c r="AD512" s="16"/>
      <c r="AE512" s="16"/>
    </row>
    <row r="513" spans="1:31" ht="19.5" customHeight="1" x14ac:dyDescent="0.25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  <c r="AA513" s="16"/>
      <c r="AB513" s="16"/>
      <c r="AC513" s="16"/>
      <c r="AD513" s="16"/>
      <c r="AE513" s="16"/>
    </row>
    <row r="514" spans="1:31" ht="19.5" customHeight="1" x14ac:dyDescent="0.25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  <c r="AA514" s="16"/>
      <c r="AB514" s="16"/>
      <c r="AC514" s="16"/>
      <c r="AD514" s="16"/>
      <c r="AE514" s="16"/>
    </row>
    <row r="515" spans="1:31" ht="19.5" customHeight="1" x14ac:dyDescent="0.25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  <c r="AA515" s="16"/>
      <c r="AB515" s="16"/>
      <c r="AC515" s="16"/>
      <c r="AD515" s="16"/>
      <c r="AE515" s="16"/>
    </row>
    <row r="516" spans="1:31" ht="19.5" customHeight="1" x14ac:dyDescent="0.25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  <c r="AA516" s="16"/>
      <c r="AB516" s="16"/>
      <c r="AC516" s="16"/>
      <c r="AD516" s="16"/>
      <c r="AE516" s="16"/>
    </row>
    <row r="517" spans="1:31" ht="19.5" customHeight="1" x14ac:dyDescent="0.25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  <c r="AA517" s="16"/>
      <c r="AB517" s="16"/>
      <c r="AC517" s="16"/>
      <c r="AD517" s="16"/>
      <c r="AE517" s="16"/>
    </row>
    <row r="518" spans="1:31" ht="19.5" customHeight="1" x14ac:dyDescent="0.25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  <c r="AA518" s="16"/>
      <c r="AB518" s="16"/>
      <c r="AC518" s="16"/>
      <c r="AD518" s="16"/>
      <c r="AE518" s="16"/>
    </row>
    <row r="519" spans="1:31" ht="19.5" customHeight="1" x14ac:dyDescent="0.25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  <c r="AA519" s="16"/>
      <c r="AB519" s="16"/>
      <c r="AC519" s="16"/>
      <c r="AD519" s="16"/>
      <c r="AE519" s="16"/>
    </row>
    <row r="520" spans="1:31" ht="19.5" customHeight="1" x14ac:dyDescent="0.25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  <c r="AA520" s="16"/>
      <c r="AB520" s="16"/>
      <c r="AC520" s="16"/>
      <c r="AD520" s="16"/>
      <c r="AE520" s="16"/>
    </row>
    <row r="521" spans="1:31" ht="19.5" customHeight="1" x14ac:dyDescent="0.25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  <c r="AA521" s="16"/>
      <c r="AB521" s="16"/>
      <c r="AC521" s="16"/>
      <c r="AD521" s="16"/>
      <c r="AE521" s="16"/>
    </row>
    <row r="522" spans="1:31" ht="19.5" customHeight="1" x14ac:dyDescent="0.25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  <c r="AA522" s="16"/>
      <c r="AB522" s="16"/>
      <c r="AC522" s="16"/>
      <c r="AD522" s="16"/>
      <c r="AE522" s="16"/>
    </row>
    <row r="523" spans="1:31" ht="19.5" customHeight="1" x14ac:dyDescent="0.25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  <c r="AA523" s="16"/>
      <c r="AB523" s="16"/>
      <c r="AC523" s="16"/>
      <c r="AD523" s="16"/>
      <c r="AE523" s="16"/>
    </row>
    <row r="524" spans="1:31" ht="19.5" customHeight="1" x14ac:dyDescent="0.25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  <c r="AA524" s="16"/>
      <c r="AB524" s="16"/>
      <c r="AC524" s="16"/>
      <c r="AD524" s="16"/>
      <c r="AE524" s="16"/>
    </row>
    <row r="525" spans="1:31" ht="19.5" customHeight="1" x14ac:dyDescent="0.25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  <c r="AA525" s="16"/>
      <c r="AB525" s="16"/>
      <c r="AC525" s="16"/>
      <c r="AD525" s="16"/>
      <c r="AE525" s="16"/>
    </row>
    <row r="526" spans="1:31" ht="19.5" customHeight="1" x14ac:dyDescent="0.25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  <c r="AA526" s="16"/>
      <c r="AB526" s="16"/>
      <c r="AC526" s="16"/>
      <c r="AD526" s="16"/>
      <c r="AE526" s="16"/>
    </row>
    <row r="527" spans="1:31" ht="19.5" customHeight="1" x14ac:dyDescent="0.25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  <c r="AA527" s="16"/>
      <c r="AB527" s="16"/>
      <c r="AC527" s="16"/>
      <c r="AD527" s="16"/>
      <c r="AE527" s="16"/>
    </row>
    <row r="528" spans="1:31" ht="19.5" customHeight="1" x14ac:dyDescent="0.25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  <c r="AA528" s="16"/>
      <c r="AB528" s="16"/>
      <c r="AC528" s="16"/>
      <c r="AD528" s="16"/>
      <c r="AE528" s="16"/>
    </row>
    <row r="529" spans="1:31" ht="19.5" customHeight="1" x14ac:dyDescent="0.25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  <c r="AA529" s="16"/>
      <c r="AB529" s="16"/>
      <c r="AC529" s="16"/>
      <c r="AD529" s="16"/>
      <c r="AE529" s="16"/>
    </row>
    <row r="530" spans="1:31" ht="19.5" customHeight="1" x14ac:dyDescent="0.25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  <c r="AA530" s="16"/>
      <c r="AB530" s="16"/>
      <c r="AC530" s="16"/>
      <c r="AD530" s="16"/>
      <c r="AE530" s="16"/>
    </row>
    <row r="531" spans="1:31" ht="19.5" customHeight="1" x14ac:dyDescent="0.25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  <c r="AA531" s="16"/>
      <c r="AB531" s="16"/>
      <c r="AC531" s="16"/>
      <c r="AD531" s="16"/>
      <c r="AE531" s="16"/>
    </row>
    <row r="532" spans="1:31" ht="19.5" customHeight="1" x14ac:dyDescent="0.25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  <c r="AB532" s="16"/>
      <c r="AC532" s="16"/>
      <c r="AD532" s="16"/>
      <c r="AE532" s="16"/>
    </row>
    <row r="533" spans="1:31" ht="19.5" customHeight="1" x14ac:dyDescent="0.25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  <c r="AA533" s="16"/>
      <c r="AB533" s="16"/>
      <c r="AC533" s="16"/>
      <c r="AD533" s="16"/>
      <c r="AE533" s="16"/>
    </row>
    <row r="534" spans="1:31" ht="19.5" customHeight="1" x14ac:dyDescent="0.25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  <c r="AA534" s="16"/>
      <c r="AB534" s="16"/>
      <c r="AC534" s="16"/>
      <c r="AD534" s="16"/>
      <c r="AE534" s="16"/>
    </row>
    <row r="535" spans="1:31" ht="19.5" customHeight="1" x14ac:dyDescent="0.25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  <c r="AA535" s="16"/>
      <c r="AB535" s="16"/>
      <c r="AC535" s="16"/>
      <c r="AD535" s="16"/>
      <c r="AE535" s="16"/>
    </row>
    <row r="536" spans="1:31" ht="19.5" customHeight="1" x14ac:dyDescent="0.25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  <c r="AA536" s="16"/>
      <c r="AB536" s="16"/>
      <c r="AC536" s="16"/>
      <c r="AD536" s="16"/>
      <c r="AE536" s="16"/>
    </row>
    <row r="537" spans="1:31" ht="19.5" customHeight="1" x14ac:dyDescent="0.25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  <c r="AA537" s="16"/>
      <c r="AB537" s="16"/>
      <c r="AC537" s="16"/>
      <c r="AD537" s="16"/>
      <c r="AE537" s="16"/>
    </row>
    <row r="538" spans="1:31" ht="19.5" customHeight="1" x14ac:dyDescent="0.25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  <c r="AA538" s="16"/>
      <c r="AB538" s="16"/>
      <c r="AC538" s="16"/>
      <c r="AD538" s="16"/>
      <c r="AE538" s="16"/>
    </row>
    <row r="539" spans="1:31" ht="19.5" customHeight="1" x14ac:dyDescent="0.25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  <c r="AA539" s="16"/>
      <c r="AB539" s="16"/>
      <c r="AC539" s="16"/>
      <c r="AD539" s="16"/>
      <c r="AE539" s="16"/>
    </row>
    <row r="540" spans="1:31" ht="19.5" customHeight="1" x14ac:dyDescent="0.25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  <c r="AA540" s="16"/>
      <c r="AB540" s="16"/>
      <c r="AC540" s="16"/>
      <c r="AD540" s="16"/>
      <c r="AE540" s="16"/>
    </row>
    <row r="541" spans="1:31" ht="19.5" customHeight="1" x14ac:dyDescent="0.25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  <c r="AA541" s="16"/>
      <c r="AB541" s="16"/>
      <c r="AC541" s="16"/>
      <c r="AD541" s="16"/>
      <c r="AE541" s="16"/>
    </row>
    <row r="542" spans="1:31" ht="19.5" customHeight="1" x14ac:dyDescent="0.25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  <c r="AA542" s="16"/>
      <c r="AB542" s="16"/>
      <c r="AC542" s="16"/>
      <c r="AD542" s="16"/>
      <c r="AE542" s="16"/>
    </row>
    <row r="543" spans="1:31" ht="19.5" customHeight="1" x14ac:dyDescent="0.25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  <c r="AA543" s="16"/>
      <c r="AB543" s="16"/>
      <c r="AC543" s="16"/>
      <c r="AD543" s="16"/>
      <c r="AE543" s="16"/>
    </row>
    <row r="544" spans="1:31" ht="19.5" customHeight="1" x14ac:dyDescent="0.25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  <c r="AA544" s="16"/>
      <c r="AB544" s="16"/>
      <c r="AC544" s="16"/>
      <c r="AD544" s="16"/>
      <c r="AE544" s="16"/>
    </row>
    <row r="545" spans="1:31" ht="19.5" customHeight="1" x14ac:dyDescent="0.25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  <c r="AA545" s="16"/>
      <c r="AB545" s="16"/>
      <c r="AC545" s="16"/>
      <c r="AD545" s="16"/>
      <c r="AE545" s="16"/>
    </row>
    <row r="546" spans="1:31" ht="19.5" customHeight="1" x14ac:dyDescent="0.25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  <c r="AA546" s="16"/>
      <c r="AB546" s="16"/>
      <c r="AC546" s="16"/>
      <c r="AD546" s="16"/>
      <c r="AE546" s="16"/>
    </row>
    <row r="547" spans="1:31" ht="19.5" customHeight="1" x14ac:dyDescent="0.25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  <c r="AA547" s="16"/>
      <c r="AB547" s="16"/>
      <c r="AC547" s="16"/>
      <c r="AD547" s="16"/>
      <c r="AE547" s="16"/>
    </row>
    <row r="548" spans="1:31" ht="19.5" customHeight="1" x14ac:dyDescent="0.25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  <c r="AA548" s="16"/>
      <c r="AB548" s="16"/>
      <c r="AC548" s="16"/>
      <c r="AD548" s="16"/>
      <c r="AE548" s="16"/>
    </row>
    <row r="549" spans="1:31" ht="19.5" customHeight="1" x14ac:dyDescent="0.25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  <c r="AA549" s="16"/>
      <c r="AB549" s="16"/>
      <c r="AC549" s="16"/>
      <c r="AD549" s="16"/>
      <c r="AE549" s="16"/>
    </row>
    <row r="550" spans="1:31" ht="19.5" customHeight="1" x14ac:dyDescent="0.25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  <c r="AA550" s="16"/>
      <c r="AB550" s="16"/>
      <c r="AC550" s="16"/>
      <c r="AD550" s="16"/>
      <c r="AE550" s="16"/>
    </row>
    <row r="551" spans="1:31" ht="19.5" customHeight="1" x14ac:dyDescent="0.25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  <c r="AA551" s="16"/>
      <c r="AB551" s="16"/>
      <c r="AC551" s="16"/>
      <c r="AD551" s="16"/>
      <c r="AE551" s="16"/>
    </row>
    <row r="552" spans="1:31" ht="19.5" customHeight="1" x14ac:dyDescent="0.25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  <c r="AA552" s="16"/>
      <c r="AB552" s="16"/>
      <c r="AC552" s="16"/>
      <c r="AD552" s="16"/>
      <c r="AE552" s="16"/>
    </row>
    <row r="553" spans="1:31" ht="19.5" customHeight="1" x14ac:dyDescent="0.25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  <c r="AA553" s="16"/>
      <c r="AB553" s="16"/>
      <c r="AC553" s="16"/>
      <c r="AD553" s="16"/>
      <c r="AE553" s="16"/>
    </row>
    <row r="554" spans="1:31" ht="19.5" customHeight="1" x14ac:dyDescent="0.25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  <c r="AA554" s="16"/>
      <c r="AB554" s="16"/>
      <c r="AC554" s="16"/>
      <c r="AD554" s="16"/>
      <c r="AE554" s="16"/>
    </row>
    <row r="555" spans="1:31" ht="19.5" customHeight="1" x14ac:dyDescent="0.25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  <c r="AA555" s="16"/>
      <c r="AB555" s="16"/>
      <c r="AC555" s="16"/>
      <c r="AD555" s="16"/>
      <c r="AE555" s="16"/>
    </row>
    <row r="556" spans="1:31" ht="19.5" customHeight="1" x14ac:dyDescent="0.25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  <c r="AA556" s="16"/>
      <c r="AB556" s="16"/>
      <c r="AC556" s="16"/>
      <c r="AD556" s="16"/>
      <c r="AE556" s="16"/>
    </row>
    <row r="557" spans="1:31" ht="19.5" customHeight="1" x14ac:dyDescent="0.25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  <c r="AA557" s="16"/>
      <c r="AB557" s="16"/>
      <c r="AC557" s="16"/>
      <c r="AD557" s="16"/>
      <c r="AE557" s="16"/>
    </row>
    <row r="558" spans="1:31" ht="19.5" customHeight="1" x14ac:dyDescent="0.25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  <c r="AA558" s="16"/>
      <c r="AB558" s="16"/>
      <c r="AC558" s="16"/>
      <c r="AD558" s="16"/>
      <c r="AE558" s="16"/>
    </row>
    <row r="559" spans="1:31" ht="19.5" customHeight="1" x14ac:dyDescent="0.25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  <c r="AA559" s="16"/>
      <c r="AB559" s="16"/>
      <c r="AC559" s="16"/>
      <c r="AD559" s="16"/>
      <c r="AE559" s="16"/>
    </row>
    <row r="560" spans="1:31" ht="19.5" customHeight="1" x14ac:dyDescent="0.25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  <c r="AA560" s="16"/>
      <c r="AB560" s="16"/>
      <c r="AC560" s="16"/>
      <c r="AD560" s="16"/>
      <c r="AE560" s="16"/>
    </row>
    <row r="561" spans="1:31" ht="19.5" customHeight="1" x14ac:dyDescent="0.25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  <c r="AA561" s="16"/>
      <c r="AB561" s="16"/>
      <c r="AC561" s="16"/>
      <c r="AD561" s="16"/>
      <c r="AE561" s="16"/>
    </row>
    <row r="562" spans="1:31" ht="19.5" customHeight="1" x14ac:dyDescent="0.25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  <c r="AA562" s="16"/>
      <c r="AB562" s="16"/>
      <c r="AC562" s="16"/>
      <c r="AD562" s="16"/>
      <c r="AE562" s="16"/>
    </row>
    <row r="563" spans="1:31" ht="19.5" customHeight="1" x14ac:dyDescent="0.25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  <c r="AA563" s="16"/>
      <c r="AB563" s="16"/>
      <c r="AC563" s="16"/>
      <c r="AD563" s="16"/>
      <c r="AE563" s="16"/>
    </row>
    <row r="564" spans="1:31" ht="19.5" customHeight="1" x14ac:dyDescent="0.25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  <c r="AA564" s="16"/>
      <c r="AB564" s="16"/>
      <c r="AC564" s="16"/>
      <c r="AD564" s="16"/>
      <c r="AE564" s="16"/>
    </row>
    <row r="565" spans="1:31" ht="19.5" customHeight="1" x14ac:dyDescent="0.25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  <c r="AA565" s="16"/>
      <c r="AB565" s="16"/>
      <c r="AC565" s="16"/>
      <c r="AD565" s="16"/>
      <c r="AE565" s="16"/>
    </row>
    <row r="566" spans="1:31" ht="19.5" customHeight="1" x14ac:dyDescent="0.25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  <c r="AA566" s="16"/>
      <c r="AB566" s="16"/>
      <c r="AC566" s="16"/>
      <c r="AD566" s="16"/>
      <c r="AE566" s="16"/>
    </row>
    <row r="567" spans="1:31" ht="19.5" customHeight="1" x14ac:dyDescent="0.25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  <c r="AA567" s="16"/>
      <c r="AB567" s="16"/>
      <c r="AC567" s="16"/>
      <c r="AD567" s="16"/>
      <c r="AE567" s="16"/>
    </row>
    <row r="568" spans="1:31" ht="19.5" customHeight="1" x14ac:dyDescent="0.25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  <c r="AA568" s="16"/>
      <c r="AB568" s="16"/>
      <c r="AC568" s="16"/>
      <c r="AD568" s="16"/>
      <c r="AE568" s="16"/>
    </row>
    <row r="569" spans="1:31" ht="19.5" customHeight="1" x14ac:dyDescent="0.25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  <c r="AA569" s="16"/>
      <c r="AB569" s="16"/>
      <c r="AC569" s="16"/>
      <c r="AD569" s="16"/>
      <c r="AE569" s="16"/>
    </row>
    <row r="570" spans="1:31" ht="19.5" customHeight="1" x14ac:dyDescent="0.25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  <c r="AA570" s="16"/>
      <c r="AB570" s="16"/>
      <c r="AC570" s="16"/>
      <c r="AD570" s="16"/>
      <c r="AE570" s="16"/>
    </row>
    <row r="571" spans="1:31" ht="19.5" customHeight="1" x14ac:dyDescent="0.25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  <c r="AA571" s="16"/>
      <c r="AB571" s="16"/>
      <c r="AC571" s="16"/>
      <c r="AD571" s="16"/>
      <c r="AE571" s="16"/>
    </row>
    <row r="572" spans="1:31" ht="19.5" customHeight="1" x14ac:dyDescent="0.25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  <c r="AA572" s="16"/>
      <c r="AB572" s="16"/>
      <c r="AC572" s="16"/>
      <c r="AD572" s="16"/>
      <c r="AE572" s="16"/>
    </row>
    <row r="573" spans="1:31" ht="19.5" customHeight="1" x14ac:dyDescent="0.25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  <c r="AA573" s="16"/>
      <c r="AB573" s="16"/>
      <c r="AC573" s="16"/>
      <c r="AD573" s="16"/>
      <c r="AE573" s="16"/>
    </row>
    <row r="574" spans="1:31" ht="19.5" customHeight="1" x14ac:dyDescent="0.25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  <c r="AA574" s="16"/>
      <c r="AB574" s="16"/>
      <c r="AC574" s="16"/>
      <c r="AD574" s="16"/>
      <c r="AE574" s="16"/>
    </row>
    <row r="575" spans="1:31" ht="19.5" customHeight="1" x14ac:dyDescent="0.25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  <c r="AA575" s="16"/>
      <c r="AB575" s="16"/>
      <c r="AC575" s="16"/>
      <c r="AD575" s="16"/>
      <c r="AE575" s="16"/>
    </row>
    <row r="576" spans="1:31" ht="19.5" customHeight="1" x14ac:dyDescent="0.25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  <c r="AA576" s="16"/>
      <c r="AB576" s="16"/>
      <c r="AC576" s="16"/>
      <c r="AD576" s="16"/>
      <c r="AE576" s="16"/>
    </row>
    <row r="577" spans="1:31" ht="19.5" customHeight="1" x14ac:dyDescent="0.25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  <c r="AA577" s="16"/>
      <c r="AB577" s="16"/>
      <c r="AC577" s="16"/>
      <c r="AD577" s="16"/>
      <c r="AE577" s="16"/>
    </row>
    <row r="578" spans="1:31" ht="19.5" customHeight="1" x14ac:dyDescent="0.25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  <c r="AA578" s="16"/>
      <c r="AB578" s="16"/>
      <c r="AC578" s="16"/>
      <c r="AD578" s="16"/>
      <c r="AE578" s="16"/>
    </row>
    <row r="579" spans="1:31" ht="19.5" customHeight="1" x14ac:dyDescent="0.25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  <c r="AA579" s="16"/>
      <c r="AB579" s="16"/>
      <c r="AC579" s="16"/>
      <c r="AD579" s="16"/>
      <c r="AE579" s="16"/>
    </row>
    <row r="580" spans="1:31" ht="19.5" customHeight="1" x14ac:dyDescent="0.25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  <c r="AA580" s="16"/>
      <c r="AB580" s="16"/>
      <c r="AC580" s="16"/>
      <c r="AD580" s="16"/>
      <c r="AE580" s="16"/>
    </row>
    <row r="581" spans="1:31" ht="19.5" customHeight="1" x14ac:dyDescent="0.25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  <c r="AA581" s="16"/>
      <c r="AB581" s="16"/>
      <c r="AC581" s="16"/>
      <c r="AD581" s="16"/>
      <c r="AE581" s="16"/>
    </row>
    <row r="582" spans="1:31" ht="19.5" customHeight="1" x14ac:dyDescent="0.25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  <c r="AA582" s="16"/>
      <c r="AB582" s="16"/>
      <c r="AC582" s="16"/>
      <c r="AD582" s="16"/>
      <c r="AE582" s="16"/>
    </row>
    <row r="583" spans="1:31" ht="19.5" customHeight="1" x14ac:dyDescent="0.25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  <c r="AA583" s="16"/>
      <c r="AB583" s="16"/>
      <c r="AC583" s="16"/>
      <c r="AD583" s="16"/>
      <c r="AE583" s="16"/>
    </row>
    <row r="584" spans="1:31" ht="19.5" customHeight="1" x14ac:dyDescent="0.25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  <c r="AA584" s="16"/>
      <c r="AB584" s="16"/>
      <c r="AC584" s="16"/>
      <c r="AD584" s="16"/>
      <c r="AE584" s="16"/>
    </row>
    <row r="585" spans="1:31" ht="19.5" customHeight="1" x14ac:dyDescent="0.25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  <c r="AA585" s="16"/>
      <c r="AB585" s="16"/>
      <c r="AC585" s="16"/>
      <c r="AD585" s="16"/>
      <c r="AE585" s="16"/>
    </row>
    <row r="586" spans="1:31" ht="19.5" customHeight="1" x14ac:dyDescent="0.25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  <c r="AA586" s="16"/>
      <c r="AB586" s="16"/>
      <c r="AC586" s="16"/>
      <c r="AD586" s="16"/>
      <c r="AE586" s="16"/>
    </row>
    <row r="587" spans="1:31" ht="19.5" customHeight="1" x14ac:dyDescent="0.25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  <c r="AA587" s="16"/>
      <c r="AB587" s="16"/>
      <c r="AC587" s="16"/>
      <c r="AD587" s="16"/>
      <c r="AE587" s="16"/>
    </row>
    <row r="588" spans="1:31" ht="19.5" customHeight="1" x14ac:dyDescent="0.25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  <c r="AA588" s="16"/>
      <c r="AB588" s="16"/>
      <c r="AC588" s="16"/>
      <c r="AD588" s="16"/>
      <c r="AE588" s="16"/>
    </row>
    <row r="589" spans="1:31" ht="19.5" customHeight="1" x14ac:dyDescent="0.25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  <c r="AA589" s="16"/>
      <c r="AB589" s="16"/>
      <c r="AC589" s="16"/>
      <c r="AD589" s="16"/>
      <c r="AE589" s="16"/>
    </row>
    <row r="590" spans="1:31" ht="19.5" customHeight="1" x14ac:dyDescent="0.25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  <c r="AA590" s="16"/>
      <c r="AB590" s="16"/>
      <c r="AC590" s="16"/>
      <c r="AD590" s="16"/>
      <c r="AE590" s="16"/>
    </row>
    <row r="591" spans="1:31" ht="19.5" customHeight="1" x14ac:dyDescent="0.25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  <c r="AA591" s="16"/>
      <c r="AB591" s="16"/>
      <c r="AC591" s="16"/>
      <c r="AD591" s="16"/>
      <c r="AE591" s="16"/>
    </row>
    <row r="592" spans="1:31" ht="19.5" customHeight="1" x14ac:dyDescent="0.25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  <c r="AA592" s="16"/>
      <c r="AB592" s="16"/>
      <c r="AC592" s="16"/>
      <c r="AD592" s="16"/>
      <c r="AE592" s="16"/>
    </row>
    <row r="593" spans="1:31" ht="19.5" customHeight="1" x14ac:dyDescent="0.25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  <c r="AA593" s="16"/>
      <c r="AB593" s="16"/>
      <c r="AC593" s="16"/>
      <c r="AD593" s="16"/>
      <c r="AE593" s="16"/>
    </row>
    <row r="594" spans="1:31" ht="19.5" customHeight="1" x14ac:dyDescent="0.25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  <c r="AA594" s="16"/>
      <c r="AB594" s="16"/>
      <c r="AC594" s="16"/>
      <c r="AD594" s="16"/>
      <c r="AE594" s="16"/>
    </row>
    <row r="595" spans="1:31" ht="19.5" customHeight="1" x14ac:dyDescent="0.25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  <c r="AB595" s="16"/>
      <c r="AC595" s="16"/>
      <c r="AD595" s="16"/>
      <c r="AE595" s="16"/>
    </row>
    <row r="596" spans="1:31" ht="19.5" customHeight="1" x14ac:dyDescent="0.25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  <c r="AA596" s="16"/>
      <c r="AB596" s="16"/>
      <c r="AC596" s="16"/>
      <c r="AD596" s="16"/>
      <c r="AE596" s="16"/>
    </row>
    <row r="597" spans="1:31" ht="19.5" customHeight="1" x14ac:dyDescent="0.25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  <c r="AA597" s="16"/>
      <c r="AB597" s="16"/>
      <c r="AC597" s="16"/>
      <c r="AD597" s="16"/>
      <c r="AE597" s="16"/>
    </row>
    <row r="598" spans="1:31" ht="19.5" customHeight="1" x14ac:dyDescent="0.25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  <c r="AA598" s="16"/>
      <c r="AB598" s="16"/>
      <c r="AC598" s="16"/>
      <c r="AD598" s="16"/>
      <c r="AE598" s="16"/>
    </row>
    <row r="599" spans="1:31" ht="19.5" customHeight="1" x14ac:dyDescent="0.25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  <c r="AA599" s="16"/>
      <c r="AB599" s="16"/>
      <c r="AC599" s="16"/>
      <c r="AD599" s="16"/>
      <c r="AE599" s="16"/>
    </row>
    <row r="600" spans="1:31" ht="19.5" customHeight="1" x14ac:dyDescent="0.25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  <c r="AA600" s="16"/>
      <c r="AB600" s="16"/>
      <c r="AC600" s="16"/>
      <c r="AD600" s="16"/>
      <c r="AE600" s="16"/>
    </row>
    <row r="601" spans="1:31" ht="19.5" customHeight="1" x14ac:dyDescent="0.25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  <c r="AA601" s="16"/>
      <c r="AB601" s="16"/>
      <c r="AC601" s="16"/>
      <c r="AD601" s="16"/>
      <c r="AE601" s="16"/>
    </row>
    <row r="602" spans="1:31" ht="19.5" customHeight="1" x14ac:dyDescent="0.25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  <c r="AA602" s="16"/>
      <c r="AB602" s="16"/>
      <c r="AC602" s="16"/>
      <c r="AD602" s="16"/>
      <c r="AE602" s="16"/>
    </row>
    <row r="603" spans="1:31" ht="19.5" customHeight="1" x14ac:dyDescent="0.25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  <c r="AA603" s="16"/>
      <c r="AB603" s="16"/>
      <c r="AC603" s="16"/>
      <c r="AD603" s="16"/>
      <c r="AE603" s="16"/>
    </row>
    <row r="604" spans="1:31" ht="19.5" customHeight="1" x14ac:dyDescent="0.25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  <c r="AA604" s="16"/>
      <c r="AB604" s="16"/>
      <c r="AC604" s="16"/>
      <c r="AD604" s="16"/>
      <c r="AE604" s="16"/>
    </row>
    <row r="605" spans="1:31" ht="19.5" customHeight="1" x14ac:dyDescent="0.25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  <c r="AA605" s="16"/>
      <c r="AB605" s="16"/>
      <c r="AC605" s="16"/>
      <c r="AD605" s="16"/>
      <c r="AE605" s="16"/>
    </row>
    <row r="606" spans="1:31" ht="19.5" customHeight="1" x14ac:dyDescent="0.25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  <c r="AA606" s="16"/>
      <c r="AB606" s="16"/>
      <c r="AC606" s="16"/>
      <c r="AD606" s="16"/>
      <c r="AE606" s="16"/>
    </row>
    <row r="607" spans="1:31" ht="19.5" customHeight="1" x14ac:dyDescent="0.25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  <c r="AA607" s="16"/>
      <c r="AB607" s="16"/>
      <c r="AC607" s="16"/>
      <c r="AD607" s="16"/>
      <c r="AE607" s="16"/>
    </row>
    <row r="608" spans="1:31" ht="19.5" customHeight="1" x14ac:dyDescent="0.25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  <c r="AA608" s="16"/>
      <c r="AB608" s="16"/>
      <c r="AC608" s="16"/>
      <c r="AD608" s="16"/>
      <c r="AE608" s="16"/>
    </row>
    <row r="609" spans="1:31" ht="19.5" customHeight="1" x14ac:dyDescent="0.25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  <c r="AA609" s="16"/>
      <c r="AB609" s="16"/>
      <c r="AC609" s="16"/>
      <c r="AD609" s="16"/>
      <c r="AE609" s="16"/>
    </row>
    <row r="610" spans="1:31" ht="19.5" customHeight="1" x14ac:dyDescent="0.25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  <c r="AA610" s="16"/>
      <c r="AB610" s="16"/>
      <c r="AC610" s="16"/>
      <c r="AD610" s="16"/>
      <c r="AE610" s="16"/>
    </row>
    <row r="611" spans="1:31" ht="19.5" customHeight="1" x14ac:dyDescent="0.25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  <c r="AA611" s="16"/>
      <c r="AB611" s="16"/>
      <c r="AC611" s="16"/>
      <c r="AD611" s="16"/>
      <c r="AE611" s="16"/>
    </row>
    <row r="612" spans="1:31" ht="19.5" customHeight="1" x14ac:dyDescent="0.25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  <c r="AA612" s="16"/>
      <c r="AB612" s="16"/>
      <c r="AC612" s="16"/>
      <c r="AD612" s="16"/>
      <c r="AE612" s="16"/>
    </row>
    <row r="613" spans="1:31" ht="19.5" customHeight="1" x14ac:dyDescent="0.25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  <c r="AA613" s="16"/>
      <c r="AB613" s="16"/>
      <c r="AC613" s="16"/>
      <c r="AD613" s="16"/>
      <c r="AE613" s="16"/>
    </row>
    <row r="614" spans="1:31" ht="19.5" customHeight="1" x14ac:dyDescent="0.25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  <c r="AA614" s="16"/>
      <c r="AB614" s="16"/>
      <c r="AC614" s="16"/>
      <c r="AD614" s="16"/>
      <c r="AE614" s="16"/>
    </row>
    <row r="615" spans="1:31" ht="19.5" customHeight="1" x14ac:dyDescent="0.25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  <c r="AA615" s="16"/>
      <c r="AB615" s="16"/>
      <c r="AC615" s="16"/>
      <c r="AD615" s="16"/>
      <c r="AE615" s="16"/>
    </row>
    <row r="616" spans="1:31" ht="19.5" customHeight="1" x14ac:dyDescent="0.25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  <c r="AA616" s="16"/>
      <c r="AB616" s="16"/>
      <c r="AC616" s="16"/>
      <c r="AD616" s="16"/>
      <c r="AE616" s="16"/>
    </row>
    <row r="617" spans="1:31" ht="19.5" customHeight="1" x14ac:dyDescent="0.25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  <c r="AA617" s="16"/>
      <c r="AB617" s="16"/>
      <c r="AC617" s="16"/>
      <c r="AD617" s="16"/>
      <c r="AE617" s="16"/>
    </row>
    <row r="618" spans="1:31" ht="19.5" customHeight="1" x14ac:dyDescent="0.25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  <c r="AA618" s="16"/>
      <c r="AB618" s="16"/>
      <c r="AC618" s="16"/>
      <c r="AD618" s="16"/>
      <c r="AE618" s="16"/>
    </row>
    <row r="619" spans="1:31" ht="19.5" customHeight="1" x14ac:dyDescent="0.25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  <c r="AA619" s="16"/>
      <c r="AB619" s="16"/>
      <c r="AC619" s="16"/>
      <c r="AD619" s="16"/>
      <c r="AE619" s="16"/>
    </row>
    <row r="620" spans="1:31" ht="19.5" customHeight="1" x14ac:dyDescent="0.25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  <c r="AA620" s="16"/>
      <c r="AB620" s="16"/>
      <c r="AC620" s="16"/>
      <c r="AD620" s="16"/>
      <c r="AE620" s="16"/>
    </row>
    <row r="621" spans="1:31" ht="19.5" customHeight="1" x14ac:dyDescent="0.25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  <c r="AA621" s="16"/>
      <c r="AB621" s="16"/>
      <c r="AC621" s="16"/>
      <c r="AD621" s="16"/>
      <c r="AE621" s="16"/>
    </row>
    <row r="622" spans="1:31" ht="19.5" customHeight="1" x14ac:dyDescent="0.25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  <c r="AA622" s="16"/>
      <c r="AB622" s="16"/>
      <c r="AC622" s="16"/>
      <c r="AD622" s="16"/>
      <c r="AE622" s="16"/>
    </row>
    <row r="623" spans="1:31" ht="19.5" customHeight="1" x14ac:dyDescent="0.25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  <c r="AA623" s="16"/>
      <c r="AB623" s="16"/>
      <c r="AC623" s="16"/>
      <c r="AD623" s="16"/>
      <c r="AE623" s="16"/>
    </row>
    <row r="624" spans="1:31" ht="19.5" customHeight="1" x14ac:dyDescent="0.25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  <c r="AA624" s="16"/>
      <c r="AB624" s="16"/>
      <c r="AC624" s="16"/>
      <c r="AD624" s="16"/>
      <c r="AE624" s="16"/>
    </row>
    <row r="625" spans="1:31" ht="19.5" customHeight="1" x14ac:dyDescent="0.25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  <c r="AA625" s="16"/>
      <c r="AB625" s="16"/>
      <c r="AC625" s="16"/>
      <c r="AD625" s="16"/>
      <c r="AE625" s="16"/>
    </row>
    <row r="626" spans="1:31" ht="19.5" customHeight="1" x14ac:dyDescent="0.25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  <c r="AA626" s="16"/>
      <c r="AB626" s="16"/>
      <c r="AC626" s="16"/>
      <c r="AD626" s="16"/>
      <c r="AE626" s="16"/>
    </row>
    <row r="627" spans="1:31" ht="19.5" customHeight="1" x14ac:dyDescent="0.25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  <c r="AA627" s="16"/>
      <c r="AB627" s="16"/>
      <c r="AC627" s="16"/>
      <c r="AD627" s="16"/>
      <c r="AE627" s="16"/>
    </row>
    <row r="628" spans="1:31" ht="19.5" customHeight="1" x14ac:dyDescent="0.25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  <c r="AA628" s="16"/>
      <c r="AB628" s="16"/>
      <c r="AC628" s="16"/>
      <c r="AD628" s="16"/>
      <c r="AE628" s="16"/>
    </row>
    <row r="629" spans="1:31" ht="19.5" customHeight="1" x14ac:dyDescent="0.25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  <c r="AA629" s="16"/>
      <c r="AB629" s="16"/>
      <c r="AC629" s="16"/>
      <c r="AD629" s="16"/>
      <c r="AE629" s="16"/>
    </row>
    <row r="630" spans="1:31" ht="19.5" customHeight="1" x14ac:dyDescent="0.25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  <c r="AA630" s="16"/>
      <c r="AB630" s="16"/>
      <c r="AC630" s="16"/>
      <c r="AD630" s="16"/>
      <c r="AE630" s="16"/>
    </row>
    <row r="631" spans="1:31" ht="19.5" customHeight="1" x14ac:dyDescent="0.25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  <c r="AA631" s="16"/>
      <c r="AB631" s="16"/>
      <c r="AC631" s="16"/>
      <c r="AD631" s="16"/>
      <c r="AE631" s="16"/>
    </row>
    <row r="632" spans="1:31" ht="19.5" customHeight="1" x14ac:dyDescent="0.25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  <c r="AA632" s="16"/>
      <c r="AB632" s="16"/>
      <c r="AC632" s="16"/>
      <c r="AD632" s="16"/>
      <c r="AE632" s="16"/>
    </row>
    <row r="633" spans="1:31" ht="19.5" customHeight="1" x14ac:dyDescent="0.25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  <c r="AA633" s="16"/>
      <c r="AB633" s="16"/>
      <c r="AC633" s="16"/>
      <c r="AD633" s="16"/>
      <c r="AE633" s="16"/>
    </row>
    <row r="634" spans="1:31" ht="19.5" customHeight="1" x14ac:dyDescent="0.25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  <c r="AA634" s="16"/>
      <c r="AB634" s="16"/>
      <c r="AC634" s="16"/>
      <c r="AD634" s="16"/>
      <c r="AE634" s="16"/>
    </row>
    <row r="635" spans="1:31" ht="19.5" customHeight="1" x14ac:dyDescent="0.25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  <c r="AA635" s="16"/>
      <c r="AB635" s="16"/>
      <c r="AC635" s="16"/>
      <c r="AD635" s="16"/>
      <c r="AE635" s="16"/>
    </row>
    <row r="636" spans="1:31" ht="19.5" customHeight="1" x14ac:dyDescent="0.25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  <c r="AA636" s="16"/>
      <c r="AB636" s="16"/>
      <c r="AC636" s="16"/>
      <c r="AD636" s="16"/>
      <c r="AE636" s="16"/>
    </row>
    <row r="637" spans="1:31" ht="19.5" customHeight="1" x14ac:dyDescent="0.25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  <c r="AA637" s="16"/>
      <c r="AB637" s="16"/>
      <c r="AC637" s="16"/>
      <c r="AD637" s="16"/>
      <c r="AE637" s="16"/>
    </row>
    <row r="638" spans="1:31" ht="19.5" customHeight="1" x14ac:dyDescent="0.25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  <c r="AA638" s="16"/>
      <c r="AB638" s="16"/>
      <c r="AC638" s="16"/>
      <c r="AD638" s="16"/>
      <c r="AE638" s="16"/>
    </row>
    <row r="639" spans="1:31" ht="19.5" customHeight="1" x14ac:dyDescent="0.25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  <c r="AA639" s="16"/>
      <c r="AB639" s="16"/>
      <c r="AC639" s="16"/>
      <c r="AD639" s="16"/>
      <c r="AE639" s="16"/>
    </row>
    <row r="640" spans="1:31" ht="19.5" customHeight="1" x14ac:dyDescent="0.25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  <c r="AA640" s="16"/>
      <c r="AB640" s="16"/>
      <c r="AC640" s="16"/>
      <c r="AD640" s="16"/>
      <c r="AE640" s="16"/>
    </row>
    <row r="641" spans="1:31" ht="19.5" customHeight="1" x14ac:dyDescent="0.25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  <c r="AA641" s="16"/>
      <c r="AB641" s="16"/>
      <c r="AC641" s="16"/>
      <c r="AD641" s="16"/>
      <c r="AE641" s="16"/>
    </row>
    <row r="642" spans="1:31" ht="19.5" customHeight="1" x14ac:dyDescent="0.25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  <c r="AA642" s="16"/>
      <c r="AB642" s="16"/>
      <c r="AC642" s="16"/>
      <c r="AD642" s="16"/>
      <c r="AE642" s="16"/>
    </row>
    <row r="643" spans="1:31" ht="19.5" customHeight="1" x14ac:dyDescent="0.25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  <c r="AA643" s="16"/>
      <c r="AB643" s="16"/>
      <c r="AC643" s="16"/>
      <c r="AD643" s="16"/>
      <c r="AE643" s="16"/>
    </row>
    <row r="644" spans="1:31" ht="19.5" customHeight="1" x14ac:dyDescent="0.25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  <c r="AA644" s="16"/>
      <c r="AB644" s="16"/>
      <c r="AC644" s="16"/>
      <c r="AD644" s="16"/>
      <c r="AE644" s="16"/>
    </row>
    <row r="645" spans="1:31" ht="19.5" customHeight="1" x14ac:dyDescent="0.25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  <c r="AA645" s="16"/>
      <c r="AB645" s="16"/>
      <c r="AC645" s="16"/>
      <c r="AD645" s="16"/>
      <c r="AE645" s="16"/>
    </row>
    <row r="646" spans="1:31" ht="19.5" customHeight="1" x14ac:dyDescent="0.25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  <c r="AA646" s="16"/>
      <c r="AB646" s="16"/>
      <c r="AC646" s="16"/>
      <c r="AD646" s="16"/>
      <c r="AE646" s="16"/>
    </row>
    <row r="647" spans="1:31" ht="19.5" customHeight="1" x14ac:dyDescent="0.25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  <c r="AA647" s="16"/>
      <c r="AB647" s="16"/>
      <c r="AC647" s="16"/>
      <c r="AD647" s="16"/>
      <c r="AE647" s="16"/>
    </row>
    <row r="648" spans="1:31" ht="19.5" customHeight="1" x14ac:dyDescent="0.25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  <c r="AA648" s="16"/>
      <c r="AB648" s="16"/>
      <c r="AC648" s="16"/>
      <c r="AD648" s="16"/>
      <c r="AE648" s="16"/>
    </row>
    <row r="649" spans="1:31" ht="19.5" customHeight="1" x14ac:dyDescent="0.25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  <c r="AA649" s="16"/>
      <c r="AB649" s="16"/>
      <c r="AC649" s="16"/>
      <c r="AD649" s="16"/>
      <c r="AE649" s="16"/>
    </row>
    <row r="650" spans="1:31" ht="19.5" customHeight="1" x14ac:dyDescent="0.25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  <c r="AA650" s="16"/>
      <c r="AB650" s="16"/>
      <c r="AC650" s="16"/>
      <c r="AD650" s="16"/>
      <c r="AE650" s="16"/>
    </row>
    <row r="651" spans="1:31" ht="19.5" customHeight="1" x14ac:dyDescent="0.25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  <c r="AA651" s="16"/>
      <c r="AB651" s="16"/>
      <c r="AC651" s="16"/>
      <c r="AD651" s="16"/>
      <c r="AE651" s="16"/>
    </row>
    <row r="652" spans="1:31" ht="19.5" customHeight="1" x14ac:dyDescent="0.25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  <c r="AA652" s="16"/>
      <c r="AB652" s="16"/>
      <c r="AC652" s="16"/>
      <c r="AD652" s="16"/>
      <c r="AE652" s="16"/>
    </row>
    <row r="653" spans="1:31" ht="19.5" customHeight="1" x14ac:dyDescent="0.25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  <c r="AA653" s="16"/>
      <c r="AB653" s="16"/>
      <c r="AC653" s="16"/>
      <c r="AD653" s="16"/>
      <c r="AE653" s="16"/>
    </row>
    <row r="654" spans="1:31" ht="19.5" customHeight="1" x14ac:dyDescent="0.25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  <c r="AA654" s="16"/>
      <c r="AB654" s="16"/>
      <c r="AC654" s="16"/>
      <c r="AD654" s="16"/>
      <c r="AE654" s="16"/>
    </row>
    <row r="655" spans="1:31" ht="19.5" customHeight="1" x14ac:dyDescent="0.25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  <c r="AA655" s="16"/>
      <c r="AB655" s="16"/>
      <c r="AC655" s="16"/>
      <c r="AD655" s="16"/>
      <c r="AE655" s="16"/>
    </row>
    <row r="656" spans="1:31" ht="19.5" customHeight="1" x14ac:dyDescent="0.25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  <c r="AA656" s="16"/>
      <c r="AB656" s="16"/>
      <c r="AC656" s="16"/>
      <c r="AD656" s="16"/>
      <c r="AE656" s="16"/>
    </row>
    <row r="657" spans="1:31" ht="19.5" customHeight="1" x14ac:dyDescent="0.25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  <c r="AA657" s="16"/>
      <c r="AB657" s="16"/>
      <c r="AC657" s="16"/>
      <c r="AD657" s="16"/>
      <c r="AE657" s="16"/>
    </row>
    <row r="658" spans="1:31" ht="19.5" customHeight="1" x14ac:dyDescent="0.25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  <c r="AA658" s="16"/>
      <c r="AB658" s="16"/>
      <c r="AC658" s="16"/>
      <c r="AD658" s="16"/>
      <c r="AE658" s="16"/>
    </row>
    <row r="659" spans="1:31" ht="19.5" customHeight="1" x14ac:dyDescent="0.25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  <c r="AA659" s="16"/>
      <c r="AB659" s="16"/>
      <c r="AC659" s="16"/>
      <c r="AD659" s="16"/>
      <c r="AE659" s="16"/>
    </row>
    <row r="660" spans="1:31" ht="19.5" customHeight="1" x14ac:dyDescent="0.25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  <c r="AA660" s="16"/>
      <c r="AB660" s="16"/>
      <c r="AC660" s="16"/>
      <c r="AD660" s="16"/>
      <c r="AE660" s="16"/>
    </row>
    <row r="661" spans="1:31" ht="19.5" customHeight="1" x14ac:dyDescent="0.25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  <c r="AA661" s="16"/>
      <c r="AB661" s="16"/>
      <c r="AC661" s="16"/>
      <c r="AD661" s="16"/>
      <c r="AE661" s="16"/>
    </row>
    <row r="662" spans="1:31" ht="19.5" customHeight="1" x14ac:dyDescent="0.25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  <c r="AA662" s="16"/>
      <c r="AB662" s="16"/>
      <c r="AC662" s="16"/>
      <c r="AD662" s="16"/>
      <c r="AE662" s="16"/>
    </row>
    <row r="663" spans="1:31" ht="19.5" customHeight="1" x14ac:dyDescent="0.25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  <c r="AA663" s="16"/>
      <c r="AB663" s="16"/>
      <c r="AC663" s="16"/>
      <c r="AD663" s="16"/>
      <c r="AE663" s="16"/>
    </row>
    <row r="664" spans="1:31" ht="19.5" customHeight="1" x14ac:dyDescent="0.25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  <c r="AA664" s="16"/>
      <c r="AB664" s="16"/>
      <c r="AC664" s="16"/>
      <c r="AD664" s="16"/>
      <c r="AE664" s="16"/>
    </row>
    <row r="665" spans="1:31" ht="19.5" customHeight="1" x14ac:dyDescent="0.25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  <c r="AA665" s="16"/>
      <c r="AB665" s="16"/>
      <c r="AC665" s="16"/>
      <c r="AD665" s="16"/>
      <c r="AE665" s="16"/>
    </row>
    <row r="666" spans="1:31" ht="19.5" customHeight="1" x14ac:dyDescent="0.25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  <c r="AA666" s="16"/>
      <c r="AB666" s="16"/>
      <c r="AC666" s="16"/>
      <c r="AD666" s="16"/>
      <c r="AE666" s="16"/>
    </row>
    <row r="667" spans="1:31" ht="19.5" customHeight="1" x14ac:dyDescent="0.25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  <c r="AA667" s="16"/>
      <c r="AB667" s="16"/>
      <c r="AC667" s="16"/>
      <c r="AD667" s="16"/>
      <c r="AE667" s="16"/>
    </row>
    <row r="668" spans="1:31" ht="19.5" customHeight="1" x14ac:dyDescent="0.25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  <c r="AA668" s="16"/>
      <c r="AB668" s="16"/>
      <c r="AC668" s="16"/>
      <c r="AD668" s="16"/>
      <c r="AE668" s="16"/>
    </row>
    <row r="669" spans="1:31" ht="19.5" customHeight="1" x14ac:dyDescent="0.25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  <c r="AA669" s="16"/>
      <c r="AB669" s="16"/>
      <c r="AC669" s="16"/>
      <c r="AD669" s="16"/>
      <c r="AE669" s="16"/>
    </row>
    <row r="670" spans="1:31" ht="19.5" customHeight="1" x14ac:dyDescent="0.25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  <c r="AA670" s="16"/>
      <c r="AB670" s="16"/>
      <c r="AC670" s="16"/>
      <c r="AD670" s="16"/>
      <c r="AE670" s="16"/>
    </row>
    <row r="671" spans="1:31" ht="19.5" customHeight="1" x14ac:dyDescent="0.25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  <c r="AA671" s="16"/>
      <c r="AB671" s="16"/>
      <c r="AC671" s="16"/>
      <c r="AD671" s="16"/>
      <c r="AE671" s="16"/>
    </row>
    <row r="672" spans="1:31" ht="19.5" customHeight="1" x14ac:dyDescent="0.25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  <c r="AA672" s="16"/>
      <c r="AB672" s="16"/>
      <c r="AC672" s="16"/>
      <c r="AD672" s="16"/>
      <c r="AE672" s="16"/>
    </row>
    <row r="673" spans="1:31" ht="19.5" customHeight="1" x14ac:dyDescent="0.25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  <c r="AA673" s="16"/>
      <c r="AB673" s="16"/>
      <c r="AC673" s="16"/>
      <c r="AD673" s="16"/>
      <c r="AE673" s="16"/>
    </row>
    <row r="674" spans="1:31" ht="19.5" customHeight="1" x14ac:dyDescent="0.25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  <c r="AA674" s="16"/>
      <c r="AB674" s="16"/>
      <c r="AC674" s="16"/>
      <c r="AD674" s="16"/>
      <c r="AE674" s="16"/>
    </row>
    <row r="675" spans="1:31" ht="19.5" customHeight="1" x14ac:dyDescent="0.25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  <c r="AA675" s="16"/>
      <c r="AB675" s="16"/>
      <c r="AC675" s="16"/>
      <c r="AD675" s="16"/>
      <c r="AE675" s="16"/>
    </row>
    <row r="676" spans="1:31" ht="19.5" customHeight="1" x14ac:dyDescent="0.25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  <c r="AA676" s="16"/>
      <c r="AB676" s="16"/>
      <c r="AC676" s="16"/>
      <c r="AD676" s="16"/>
      <c r="AE676" s="16"/>
    </row>
    <row r="677" spans="1:31" ht="19.5" customHeight="1" x14ac:dyDescent="0.25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  <c r="AA677" s="16"/>
      <c r="AB677" s="16"/>
      <c r="AC677" s="16"/>
      <c r="AD677" s="16"/>
      <c r="AE677" s="16"/>
    </row>
    <row r="678" spans="1:31" ht="19.5" customHeight="1" x14ac:dyDescent="0.25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  <c r="AA678" s="16"/>
      <c r="AB678" s="16"/>
      <c r="AC678" s="16"/>
      <c r="AD678" s="16"/>
      <c r="AE678" s="16"/>
    </row>
    <row r="679" spans="1:31" ht="19.5" customHeight="1" x14ac:dyDescent="0.25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  <c r="AA679" s="16"/>
      <c r="AB679" s="16"/>
      <c r="AC679" s="16"/>
      <c r="AD679" s="16"/>
      <c r="AE679" s="16"/>
    </row>
    <row r="680" spans="1:31" ht="19.5" customHeight="1" x14ac:dyDescent="0.25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  <c r="AA680" s="16"/>
      <c r="AB680" s="16"/>
      <c r="AC680" s="16"/>
      <c r="AD680" s="16"/>
      <c r="AE680" s="16"/>
    </row>
    <row r="681" spans="1:31" ht="19.5" customHeight="1" x14ac:dyDescent="0.25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  <c r="AA681" s="16"/>
      <c r="AB681" s="16"/>
      <c r="AC681" s="16"/>
      <c r="AD681" s="16"/>
      <c r="AE681" s="16"/>
    </row>
    <row r="682" spans="1:31" ht="19.5" customHeight="1" x14ac:dyDescent="0.25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  <c r="AA682" s="16"/>
      <c r="AB682" s="16"/>
      <c r="AC682" s="16"/>
      <c r="AD682" s="16"/>
      <c r="AE682" s="16"/>
    </row>
    <row r="683" spans="1:31" ht="19.5" customHeight="1" x14ac:dyDescent="0.25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  <c r="AA683" s="16"/>
      <c r="AB683" s="16"/>
      <c r="AC683" s="16"/>
      <c r="AD683" s="16"/>
      <c r="AE683" s="16"/>
    </row>
    <row r="684" spans="1:31" ht="19.5" customHeight="1" x14ac:dyDescent="0.25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  <c r="AA684" s="16"/>
      <c r="AB684" s="16"/>
      <c r="AC684" s="16"/>
      <c r="AD684" s="16"/>
      <c r="AE684" s="16"/>
    </row>
    <row r="685" spans="1:31" ht="19.5" customHeight="1" x14ac:dyDescent="0.25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  <c r="AA685" s="16"/>
      <c r="AB685" s="16"/>
      <c r="AC685" s="16"/>
      <c r="AD685" s="16"/>
      <c r="AE685" s="16"/>
    </row>
    <row r="686" spans="1:31" ht="19.5" customHeight="1" x14ac:dyDescent="0.25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  <c r="AA686" s="16"/>
      <c r="AB686" s="16"/>
      <c r="AC686" s="16"/>
      <c r="AD686" s="16"/>
      <c r="AE686" s="16"/>
    </row>
    <row r="687" spans="1:31" ht="19.5" customHeight="1" x14ac:dyDescent="0.25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  <c r="AA687" s="16"/>
      <c r="AB687" s="16"/>
      <c r="AC687" s="16"/>
      <c r="AD687" s="16"/>
      <c r="AE687" s="16"/>
    </row>
    <row r="688" spans="1:31" ht="19.5" customHeight="1" x14ac:dyDescent="0.25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  <c r="AA688" s="16"/>
      <c r="AB688" s="16"/>
      <c r="AC688" s="16"/>
      <c r="AD688" s="16"/>
      <c r="AE688" s="16"/>
    </row>
    <row r="689" spans="1:31" ht="19.5" customHeight="1" x14ac:dyDescent="0.25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  <c r="AA689" s="16"/>
      <c r="AB689" s="16"/>
      <c r="AC689" s="16"/>
      <c r="AD689" s="16"/>
      <c r="AE689" s="16"/>
    </row>
    <row r="690" spans="1:31" ht="19.5" customHeight="1" x14ac:dyDescent="0.25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  <c r="AA690" s="16"/>
      <c r="AB690" s="16"/>
      <c r="AC690" s="16"/>
      <c r="AD690" s="16"/>
      <c r="AE690" s="16"/>
    </row>
    <row r="691" spans="1:31" ht="19.5" customHeight="1" x14ac:dyDescent="0.25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  <c r="AA691" s="16"/>
      <c r="AB691" s="16"/>
      <c r="AC691" s="16"/>
      <c r="AD691" s="16"/>
      <c r="AE691" s="16"/>
    </row>
    <row r="692" spans="1:31" ht="19.5" customHeight="1" x14ac:dyDescent="0.25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  <c r="AA692" s="16"/>
      <c r="AB692" s="16"/>
      <c r="AC692" s="16"/>
      <c r="AD692" s="16"/>
      <c r="AE692" s="16"/>
    </row>
    <row r="693" spans="1:31" ht="19.5" customHeight="1" x14ac:dyDescent="0.25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  <c r="AA693" s="16"/>
      <c r="AB693" s="16"/>
      <c r="AC693" s="16"/>
      <c r="AD693" s="16"/>
      <c r="AE693" s="16"/>
    </row>
    <row r="694" spans="1:31" ht="19.5" customHeight="1" x14ac:dyDescent="0.25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  <c r="AA694" s="16"/>
      <c r="AB694" s="16"/>
      <c r="AC694" s="16"/>
      <c r="AD694" s="16"/>
      <c r="AE694" s="16"/>
    </row>
    <row r="695" spans="1:31" ht="19.5" customHeight="1" x14ac:dyDescent="0.25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  <c r="AA695" s="16"/>
      <c r="AB695" s="16"/>
      <c r="AC695" s="16"/>
      <c r="AD695" s="16"/>
      <c r="AE695" s="16"/>
    </row>
    <row r="696" spans="1:31" ht="19.5" customHeight="1" x14ac:dyDescent="0.25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  <c r="AA696" s="16"/>
      <c r="AB696" s="16"/>
      <c r="AC696" s="16"/>
      <c r="AD696" s="16"/>
      <c r="AE696" s="16"/>
    </row>
    <row r="697" spans="1:31" ht="19.5" customHeight="1" x14ac:dyDescent="0.25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  <c r="AA697" s="16"/>
      <c r="AB697" s="16"/>
      <c r="AC697" s="16"/>
      <c r="AD697" s="16"/>
      <c r="AE697" s="16"/>
    </row>
    <row r="698" spans="1:31" ht="19.5" customHeight="1" x14ac:dyDescent="0.25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  <c r="AA698" s="16"/>
      <c r="AB698" s="16"/>
      <c r="AC698" s="16"/>
      <c r="AD698" s="16"/>
      <c r="AE698" s="16"/>
    </row>
    <row r="699" spans="1:31" ht="19.5" customHeight="1" x14ac:dyDescent="0.25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  <c r="AA699" s="16"/>
      <c r="AB699" s="16"/>
      <c r="AC699" s="16"/>
      <c r="AD699" s="16"/>
      <c r="AE699" s="16"/>
    </row>
    <row r="700" spans="1:31" ht="19.5" customHeight="1" x14ac:dyDescent="0.25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  <c r="AA700" s="16"/>
      <c r="AB700" s="16"/>
      <c r="AC700" s="16"/>
      <c r="AD700" s="16"/>
      <c r="AE700" s="16"/>
    </row>
    <row r="701" spans="1:31" ht="19.5" customHeight="1" x14ac:dyDescent="0.25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  <c r="AA701" s="16"/>
      <c r="AB701" s="16"/>
      <c r="AC701" s="16"/>
      <c r="AD701" s="16"/>
      <c r="AE701" s="16"/>
    </row>
    <row r="702" spans="1:31" ht="19.5" customHeight="1" x14ac:dyDescent="0.25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  <c r="AA702" s="16"/>
      <c r="AB702" s="16"/>
      <c r="AC702" s="16"/>
      <c r="AD702" s="16"/>
      <c r="AE702" s="16"/>
    </row>
    <row r="703" spans="1:31" ht="19.5" customHeight="1" x14ac:dyDescent="0.25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  <c r="AA703" s="16"/>
      <c r="AB703" s="16"/>
      <c r="AC703" s="16"/>
      <c r="AD703" s="16"/>
      <c r="AE703" s="16"/>
    </row>
    <row r="704" spans="1:31" ht="19.5" customHeight="1" x14ac:dyDescent="0.25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  <c r="AA704" s="16"/>
      <c r="AB704" s="16"/>
      <c r="AC704" s="16"/>
      <c r="AD704" s="16"/>
      <c r="AE704" s="16"/>
    </row>
    <row r="705" spans="1:31" ht="19.5" customHeight="1" x14ac:dyDescent="0.25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  <c r="AA705" s="16"/>
      <c r="AB705" s="16"/>
      <c r="AC705" s="16"/>
      <c r="AD705" s="16"/>
      <c r="AE705" s="16"/>
    </row>
    <row r="706" spans="1:31" ht="19.5" customHeight="1" x14ac:dyDescent="0.25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  <c r="AA706" s="16"/>
      <c r="AB706" s="16"/>
      <c r="AC706" s="16"/>
      <c r="AD706" s="16"/>
      <c r="AE706" s="16"/>
    </row>
    <row r="707" spans="1:31" ht="19.5" customHeight="1" x14ac:dyDescent="0.25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  <c r="AA707" s="16"/>
      <c r="AB707" s="16"/>
      <c r="AC707" s="16"/>
      <c r="AD707" s="16"/>
      <c r="AE707" s="16"/>
    </row>
    <row r="708" spans="1:31" ht="19.5" customHeight="1" x14ac:dyDescent="0.25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  <c r="AA708" s="16"/>
      <c r="AB708" s="16"/>
      <c r="AC708" s="16"/>
      <c r="AD708" s="16"/>
      <c r="AE708" s="16"/>
    </row>
    <row r="709" spans="1:31" ht="19.5" customHeight="1" x14ac:dyDescent="0.25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  <c r="AA709" s="16"/>
      <c r="AB709" s="16"/>
      <c r="AC709" s="16"/>
      <c r="AD709" s="16"/>
      <c r="AE709" s="16"/>
    </row>
    <row r="710" spans="1:31" ht="19.5" customHeight="1" x14ac:dyDescent="0.25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  <c r="AA710" s="16"/>
      <c r="AB710" s="16"/>
      <c r="AC710" s="16"/>
      <c r="AD710" s="16"/>
      <c r="AE710" s="16"/>
    </row>
    <row r="711" spans="1:31" ht="19.5" customHeight="1" x14ac:dyDescent="0.25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  <c r="AA711" s="16"/>
      <c r="AB711" s="16"/>
      <c r="AC711" s="16"/>
      <c r="AD711" s="16"/>
      <c r="AE711" s="16"/>
    </row>
    <row r="712" spans="1:31" ht="19.5" customHeight="1" x14ac:dyDescent="0.25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  <c r="AA712" s="16"/>
      <c r="AB712" s="16"/>
      <c r="AC712" s="16"/>
      <c r="AD712" s="16"/>
      <c r="AE712" s="16"/>
    </row>
    <row r="713" spans="1:31" ht="19.5" customHeight="1" x14ac:dyDescent="0.25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  <c r="AA713" s="16"/>
      <c r="AB713" s="16"/>
      <c r="AC713" s="16"/>
      <c r="AD713" s="16"/>
      <c r="AE713" s="16"/>
    </row>
    <row r="714" spans="1:31" ht="19.5" customHeight="1" x14ac:dyDescent="0.25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  <c r="AA714" s="16"/>
      <c r="AB714" s="16"/>
      <c r="AC714" s="16"/>
      <c r="AD714" s="16"/>
      <c r="AE714" s="16"/>
    </row>
    <row r="715" spans="1:31" ht="19.5" customHeight="1" x14ac:dyDescent="0.25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  <c r="AA715" s="16"/>
      <c r="AB715" s="16"/>
      <c r="AC715" s="16"/>
      <c r="AD715" s="16"/>
      <c r="AE715" s="16"/>
    </row>
    <row r="716" spans="1:31" ht="19.5" customHeight="1" x14ac:dyDescent="0.25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  <c r="AA716" s="16"/>
      <c r="AB716" s="16"/>
      <c r="AC716" s="16"/>
      <c r="AD716" s="16"/>
      <c r="AE716" s="16"/>
    </row>
    <row r="717" spans="1:31" ht="19.5" customHeight="1" x14ac:dyDescent="0.25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  <c r="AA717" s="16"/>
      <c r="AB717" s="16"/>
      <c r="AC717" s="16"/>
      <c r="AD717" s="16"/>
      <c r="AE717" s="16"/>
    </row>
    <row r="718" spans="1:31" ht="19.5" customHeight="1" x14ac:dyDescent="0.25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  <c r="AA718" s="16"/>
      <c r="AB718" s="16"/>
      <c r="AC718" s="16"/>
      <c r="AD718" s="16"/>
      <c r="AE718" s="16"/>
    </row>
    <row r="719" spans="1:31" ht="19.5" customHeight="1" x14ac:dyDescent="0.25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  <c r="AA719" s="16"/>
      <c r="AB719" s="16"/>
      <c r="AC719" s="16"/>
      <c r="AD719" s="16"/>
      <c r="AE719" s="16"/>
    </row>
    <row r="720" spans="1:31" ht="19.5" customHeight="1" x14ac:dyDescent="0.25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  <c r="AA720" s="16"/>
      <c r="AB720" s="16"/>
      <c r="AC720" s="16"/>
      <c r="AD720" s="16"/>
      <c r="AE720" s="16"/>
    </row>
    <row r="721" spans="1:31" ht="19.5" customHeight="1" x14ac:dyDescent="0.25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  <c r="AA721" s="16"/>
      <c r="AB721" s="16"/>
      <c r="AC721" s="16"/>
      <c r="AD721" s="16"/>
      <c r="AE721" s="16"/>
    </row>
    <row r="722" spans="1:31" ht="19.5" customHeight="1" x14ac:dyDescent="0.25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  <c r="AA722" s="16"/>
      <c r="AB722" s="16"/>
      <c r="AC722" s="16"/>
      <c r="AD722" s="16"/>
      <c r="AE722" s="16"/>
    </row>
    <row r="723" spans="1:31" ht="19.5" customHeight="1" x14ac:dyDescent="0.25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  <c r="AA723" s="16"/>
      <c r="AB723" s="16"/>
      <c r="AC723" s="16"/>
      <c r="AD723" s="16"/>
      <c r="AE723" s="16"/>
    </row>
    <row r="724" spans="1:31" ht="19.5" customHeight="1" x14ac:dyDescent="0.25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  <c r="AA724" s="16"/>
      <c r="AB724" s="16"/>
      <c r="AC724" s="16"/>
      <c r="AD724" s="16"/>
      <c r="AE724" s="16"/>
    </row>
    <row r="725" spans="1:31" ht="19.5" customHeight="1" x14ac:dyDescent="0.25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  <c r="AA725" s="16"/>
      <c r="AB725" s="16"/>
      <c r="AC725" s="16"/>
      <c r="AD725" s="16"/>
      <c r="AE725" s="16"/>
    </row>
    <row r="726" spans="1:31" ht="19.5" customHeight="1" x14ac:dyDescent="0.25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  <c r="AA726" s="16"/>
      <c r="AB726" s="16"/>
      <c r="AC726" s="16"/>
      <c r="AD726" s="16"/>
      <c r="AE726" s="16"/>
    </row>
    <row r="727" spans="1:31" ht="19.5" customHeight="1" x14ac:dyDescent="0.25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  <c r="AA727" s="16"/>
      <c r="AB727" s="16"/>
      <c r="AC727" s="16"/>
      <c r="AD727" s="16"/>
      <c r="AE727" s="16"/>
    </row>
    <row r="728" spans="1:31" ht="19.5" customHeight="1" x14ac:dyDescent="0.25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  <c r="AA728" s="16"/>
      <c r="AB728" s="16"/>
      <c r="AC728" s="16"/>
      <c r="AD728" s="16"/>
      <c r="AE728" s="16"/>
    </row>
    <row r="729" spans="1:31" ht="19.5" customHeight="1" x14ac:dyDescent="0.25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  <c r="AA729" s="16"/>
      <c r="AB729" s="16"/>
      <c r="AC729" s="16"/>
      <c r="AD729" s="16"/>
      <c r="AE729" s="16"/>
    </row>
    <row r="730" spans="1:31" ht="19.5" customHeight="1" x14ac:dyDescent="0.25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  <c r="AA730" s="16"/>
      <c r="AB730" s="16"/>
      <c r="AC730" s="16"/>
      <c r="AD730" s="16"/>
      <c r="AE730" s="16"/>
    </row>
    <row r="731" spans="1:31" ht="19.5" customHeight="1" x14ac:dyDescent="0.25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  <c r="AA731" s="16"/>
      <c r="AB731" s="16"/>
      <c r="AC731" s="16"/>
      <c r="AD731" s="16"/>
      <c r="AE731" s="16"/>
    </row>
    <row r="732" spans="1:31" ht="19.5" customHeight="1" x14ac:dyDescent="0.25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  <c r="AA732" s="16"/>
      <c r="AB732" s="16"/>
      <c r="AC732" s="16"/>
      <c r="AD732" s="16"/>
      <c r="AE732" s="16"/>
    </row>
    <row r="733" spans="1:31" ht="19.5" customHeight="1" x14ac:dyDescent="0.25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  <c r="AA733" s="16"/>
      <c r="AB733" s="16"/>
      <c r="AC733" s="16"/>
      <c r="AD733" s="16"/>
      <c r="AE733" s="16"/>
    </row>
    <row r="734" spans="1:31" ht="19.5" customHeight="1" x14ac:dyDescent="0.25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  <c r="AA734" s="16"/>
      <c r="AB734" s="16"/>
      <c r="AC734" s="16"/>
      <c r="AD734" s="16"/>
      <c r="AE734" s="16"/>
    </row>
    <row r="735" spans="1:31" ht="19.5" customHeight="1" x14ac:dyDescent="0.25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  <c r="AA735" s="16"/>
      <c r="AB735" s="16"/>
      <c r="AC735" s="16"/>
      <c r="AD735" s="16"/>
      <c r="AE735" s="16"/>
    </row>
    <row r="736" spans="1:31" ht="19.5" customHeight="1" x14ac:dyDescent="0.25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  <c r="AA736" s="16"/>
      <c r="AB736" s="16"/>
      <c r="AC736" s="16"/>
      <c r="AD736" s="16"/>
      <c r="AE736" s="16"/>
    </row>
    <row r="737" spans="1:31" ht="19.5" customHeight="1" x14ac:dyDescent="0.25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  <c r="AA737" s="16"/>
      <c r="AB737" s="16"/>
      <c r="AC737" s="16"/>
      <c r="AD737" s="16"/>
      <c r="AE737" s="16"/>
    </row>
    <row r="738" spans="1:31" ht="19.5" customHeight="1" x14ac:dyDescent="0.25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  <c r="AA738" s="16"/>
      <c r="AB738" s="16"/>
      <c r="AC738" s="16"/>
      <c r="AD738" s="16"/>
      <c r="AE738" s="16"/>
    </row>
    <row r="739" spans="1:31" ht="19.5" customHeight="1" x14ac:dyDescent="0.25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  <c r="AA739" s="16"/>
      <c r="AB739" s="16"/>
      <c r="AC739" s="16"/>
      <c r="AD739" s="16"/>
      <c r="AE739" s="16"/>
    </row>
    <row r="740" spans="1:31" ht="19.5" customHeight="1" x14ac:dyDescent="0.25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  <c r="AA740" s="16"/>
      <c r="AB740" s="16"/>
      <c r="AC740" s="16"/>
      <c r="AD740" s="16"/>
      <c r="AE740" s="16"/>
    </row>
    <row r="741" spans="1:31" ht="19.5" customHeight="1" x14ac:dyDescent="0.25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  <c r="AA741" s="16"/>
      <c r="AB741" s="16"/>
      <c r="AC741" s="16"/>
      <c r="AD741" s="16"/>
      <c r="AE741" s="16"/>
    </row>
    <row r="742" spans="1:31" ht="19.5" customHeight="1" x14ac:dyDescent="0.25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  <c r="AA742" s="16"/>
      <c r="AB742" s="16"/>
      <c r="AC742" s="16"/>
      <c r="AD742" s="16"/>
      <c r="AE742" s="16"/>
    </row>
    <row r="743" spans="1:31" ht="19.5" customHeight="1" x14ac:dyDescent="0.25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  <c r="AA743" s="16"/>
      <c r="AB743" s="16"/>
      <c r="AC743" s="16"/>
      <c r="AD743" s="16"/>
      <c r="AE743" s="16"/>
    </row>
    <row r="744" spans="1:31" ht="19.5" customHeight="1" x14ac:dyDescent="0.25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  <c r="AA744" s="16"/>
      <c r="AB744" s="16"/>
      <c r="AC744" s="16"/>
      <c r="AD744" s="16"/>
      <c r="AE744" s="16"/>
    </row>
    <row r="745" spans="1:31" ht="19.5" customHeight="1" x14ac:dyDescent="0.25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  <c r="AA745" s="16"/>
      <c r="AB745" s="16"/>
      <c r="AC745" s="16"/>
      <c r="AD745" s="16"/>
      <c r="AE745" s="16"/>
    </row>
    <row r="746" spans="1:31" ht="19.5" customHeight="1" x14ac:dyDescent="0.25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  <c r="AA746" s="16"/>
      <c r="AB746" s="16"/>
      <c r="AC746" s="16"/>
      <c r="AD746" s="16"/>
      <c r="AE746" s="16"/>
    </row>
    <row r="747" spans="1:31" ht="19.5" customHeight="1" x14ac:dyDescent="0.25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  <c r="AA747" s="16"/>
      <c r="AB747" s="16"/>
      <c r="AC747" s="16"/>
      <c r="AD747" s="16"/>
      <c r="AE747" s="16"/>
    </row>
    <row r="748" spans="1:31" ht="19.5" customHeight="1" x14ac:dyDescent="0.25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  <c r="AA748" s="16"/>
      <c r="AB748" s="16"/>
      <c r="AC748" s="16"/>
      <c r="AD748" s="16"/>
      <c r="AE748" s="16"/>
    </row>
    <row r="749" spans="1:31" ht="19.5" customHeight="1" x14ac:dyDescent="0.25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  <c r="AA749" s="16"/>
      <c r="AB749" s="16"/>
      <c r="AC749" s="16"/>
      <c r="AD749" s="16"/>
      <c r="AE749" s="16"/>
    </row>
    <row r="750" spans="1:31" ht="19.5" customHeight="1" x14ac:dyDescent="0.25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  <c r="AA750" s="16"/>
      <c r="AB750" s="16"/>
      <c r="AC750" s="16"/>
      <c r="AD750" s="16"/>
      <c r="AE750" s="16"/>
    </row>
    <row r="751" spans="1:31" ht="19.5" customHeight="1" x14ac:dyDescent="0.25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  <c r="AA751" s="16"/>
      <c r="AB751" s="16"/>
      <c r="AC751" s="16"/>
      <c r="AD751" s="16"/>
      <c r="AE751" s="16"/>
    </row>
    <row r="752" spans="1:31" ht="19.5" customHeight="1" x14ac:dyDescent="0.25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  <c r="AA752" s="16"/>
      <c r="AB752" s="16"/>
      <c r="AC752" s="16"/>
      <c r="AD752" s="16"/>
      <c r="AE752" s="16"/>
    </row>
    <row r="753" spans="1:31" ht="19.5" customHeight="1" x14ac:dyDescent="0.25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  <c r="AA753" s="16"/>
      <c r="AB753" s="16"/>
      <c r="AC753" s="16"/>
      <c r="AD753" s="16"/>
      <c r="AE753" s="16"/>
    </row>
    <row r="754" spans="1:31" ht="19.5" customHeight="1" x14ac:dyDescent="0.25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  <c r="AA754" s="16"/>
      <c r="AB754" s="16"/>
      <c r="AC754" s="16"/>
      <c r="AD754" s="16"/>
      <c r="AE754" s="16"/>
    </row>
    <row r="755" spans="1:31" ht="19.5" customHeight="1" x14ac:dyDescent="0.25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  <c r="AA755" s="16"/>
      <c r="AB755" s="16"/>
      <c r="AC755" s="16"/>
      <c r="AD755" s="16"/>
      <c r="AE755" s="16"/>
    </row>
    <row r="756" spans="1:31" ht="19.5" customHeight="1" x14ac:dyDescent="0.25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  <c r="AA756" s="16"/>
      <c r="AB756" s="16"/>
      <c r="AC756" s="16"/>
      <c r="AD756" s="16"/>
      <c r="AE756" s="16"/>
    </row>
    <row r="757" spans="1:31" ht="19.5" customHeight="1" x14ac:dyDescent="0.25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  <c r="AA757" s="16"/>
      <c r="AB757" s="16"/>
      <c r="AC757" s="16"/>
      <c r="AD757" s="16"/>
      <c r="AE757" s="16"/>
    </row>
    <row r="758" spans="1:31" ht="19.5" customHeight="1" x14ac:dyDescent="0.25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  <c r="AA758" s="16"/>
      <c r="AB758" s="16"/>
      <c r="AC758" s="16"/>
      <c r="AD758" s="16"/>
      <c r="AE758" s="16"/>
    </row>
    <row r="759" spans="1:31" ht="19.5" customHeight="1" x14ac:dyDescent="0.25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  <c r="AA759" s="16"/>
      <c r="AB759" s="16"/>
      <c r="AC759" s="16"/>
      <c r="AD759" s="16"/>
      <c r="AE759" s="16"/>
    </row>
    <row r="760" spans="1:31" ht="19.5" customHeight="1" x14ac:dyDescent="0.25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  <c r="AA760" s="16"/>
      <c r="AB760" s="16"/>
      <c r="AC760" s="16"/>
      <c r="AD760" s="16"/>
      <c r="AE760" s="16"/>
    </row>
    <row r="761" spans="1:31" ht="19.5" customHeight="1" x14ac:dyDescent="0.25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  <c r="AA761" s="16"/>
      <c r="AB761" s="16"/>
      <c r="AC761" s="16"/>
      <c r="AD761" s="16"/>
      <c r="AE761" s="16"/>
    </row>
    <row r="762" spans="1:31" ht="19.5" customHeight="1" x14ac:dyDescent="0.25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  <c r="AA762" s="16"/>
      <c r="AB762" s="16"/>
      <c r="AC762" s="16"/>
      <c r="AD762" s="16"/>
      <c r="AE762" s="16"/>
    </row>
    <row r="763" spans="1:31" ht="19.5" customHeight="1" x14ac:dyDescent="0.25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  <c r="AA763" s="16"/>
      <c r="AB763" s="16"/>
      <c r="AC763" s="16"/>
      <c r="AD763" s="16"/>
      <c r="AE763" s="16"/>
    </row>
    <row r="764" spans="1:31" ht="19.5" customHeight="1" x14ac:dyDescent="0.25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  <c r="AA764" s="16"/>
      <c r="AB764" s="16"/>
      <c r="AC764" s="16"/>
      <c r="AD764" s="16"/>
      <c r="AE764" s="16"/>
    </row>
    <row r="765" spans="1:31" ht="19.5" customHeight="1" x14ac:dyDescent="0.25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  <c r="AA765" s="16"/>
      <c r="AB765" s="16"/>
      <c r="AC765" s="16"/>
      <c r="AD765" s="16"/>
      <c r="AE765" s="16"/>
    </row>
    <row r="766" spans="1:31" ht="19.5" customHeight="1" x14ac:dyDescent="0.25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  <c r="AA766" s="16"/>
      <c r="AB766" s="16"/>
      <c r="AC766" s="16"/>
      <c r="AD766" s="16"/>
      <c r="AE766" s="16"/>
    </row>
    <row r="767" spans="1:31" ht="19.5" customHeight="1" x14ac:dyDescent="0.25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  <c r="AA767" s="16"/>
      <c r="AB767" s="16"/>
      <c r="AC767" s="16"/>
      <c r="AD767" s="16"/>
      <c r="AE767" s="16"/>
    </row>
    <row r="768" spans="1:31" ht="19.5" customHeight="1" x14ac:dyDescent="0.25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  <c r="AA768" s="16"/>
      <c r="AB768" s="16"/>
      <c r="AC768" s="16"/>
      <c r="AD768" s="16"/>
      <c r="AE768" s="16"/>
    </row>
    <row r="769" spans="1:31" ht="19.5" customHeight="1" x14ac:dyDescent="0.25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  <c r="AA769" s="16"/>
      <c r="AB769" s="16"/>
      <c r="AC769" s="16"/>
      <c r="AD769" s="16"/>
      <c r="AE769" s="16"/>
    </row>
    <row r="770" spans="1:31" ht="19.5" customHeight="1" x14ac:dyDescent="0.25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  <c r="AA770" s="16"/>
      <c r="AB770" s="16"/>
      <c r="AC770" s="16"/>
      <c r="AD770" s="16"/>
      <c r="AE770" s="16"/>
    </row>
    <row r="771" spans="1:31" ht="19.5" customHeight="1" x14ac:dyDescent="0.25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  <c r="AA771" s="16"/>
      <c r="AB771" s="16"/>
      <c r="AC771" s="16"/>
      <c r="AD771" s="16"/>
      <c r="AE771" s="16"/>
    </row>
    <row r="772" spans="1:31" ht="19.5" customHeight="1" x14ac:dyDescent="0.25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  <c r="AA772" s="16"/>
      <c r="AB772" s="16"/>
      <c r="AC772" s="16"/>
      <c r="AD772" s="16"/>
      <c r="AE772" s="16"/>
    </row>
    <row r="773" spans="1:31" ht="19.5" customHeight="1" x14ac:dyDescent="0.25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  <c r="AA773" s="16"/>
      <c r="AB773" s="16"/>
      <c r="AC773" s="16"/>
      <c r="AD773" s="16"/>
      <c r="AE773" s="16"/>
    </row>
    <row r="774" spans="1:31" ht="19.5" customHeight="1" x14ac:dyDescent="0.25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  <c r="AA774" s="16"/>
      <c r="AB774" s="16"/>
      <c r="AC774" s="16"/>
      <c r="AD774" s="16"/>
      <c r="AE774" s="16"/>
    </row>
    <row r="775" spans="1:31" ht="19.5" customHeight="1" x14ac:dyDescent="0.25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  <c r="AA775" s="16"/>
      <c r="AB775" s="16"/>
      <c r="AC775" s="16"/>
      <c r="AD775" s="16"/>
      <c r="AE775" s="16"/>
    </row>
    <row r="776" spans="1:31" ht="19.5" customHeight="1" x14ac:dyDescent="0.25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  <c r="AA776" s="16"/>
      <c r="AB776" s="16"/>
      <c r="AC776" s="16"/>
      <c r="AD776" s="16"/>
      <c r="AE776" s="16"/>
    </row>
    <row r="777" spans="1:31" ht="19.5" customHeight="1" x14ac:dyDescent="0.25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  <c r="AA777" s="16"/>
      <c r="AB777" s="16"/>
      <c r="AC777" s="16"/>
      <c r="AD777" s="16"/>
      <c r="AE777" s="16"/>
    </row>
    <row r="778" spans="1:31" ht="19.5" customHeight="1" x14ac:dyDescent="0.25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  <c r="AA778" s="16"/>
      <c r="AB778" s="16"/>
      <c r="AC778" s="16"/>
      <c r="AD778" s="16"/>
      <c r="AE778" s="16"/>
    </row>
    <row r="779" spans="1:31" ht="19.5" customHeight="1" x14ac:dyDescent="0.25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  <c r="AA779" s="16"/>
      <c r="AB779" s="16"/>
      <c r="AC779" s="16"/>
      <c r="AD779" s="16"/>
      <c r="AE779" s="16"/>
    </row>
    <row r="780" spans="1:31" ht="19.5" customHeight="1" x14ac:dyDescent="0.25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  <c r="AA780" s="16"/>
      <c r="AB780" s="16"/>
      <c r="AC780" s="16"/>
      <c r="AD780" s="16"/>
      <c r="AE780" s="16"/>
    </row>
    <row r="781" spans="1:31" ht="19.5" customHeight="1" x14ac:dyDescent="0.25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  <c r="AA781" s="16"/>
      <c r="AB781" s="16"/>
      <c r="AC781" s="16"/>
      <c r="AD781" s="16"/>
      <c r="AE781" s="16"/>
    </row>
    <row r="782" spans="1:31" ht="19.5" customHeight="1" x14ac:dyDescent="0.25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  <c r="AA782" s="16"/>
      <c r="AB782" s="16"/>
      <c r="AC782" s="16"/>
      <c r="AD782" s="16"/>
      <c r="AE782" s="16"/>
    </row>
    <row r="783" spans="1:31" ht="19.5" customHeight="1" x14ac:dyDescent="0.25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  <c r="AA783" s="16"/>
      <c r="AB783" s="16"/>
      <c r="AC783" s="16"/>
      <c r="AD783" s="16"/>
      <c r="AE783" s="16"/>
    </row>
    <row r="784" spans="1:31" ht="19.5" customHeight="1" x14ac:dyDescent="0.25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  <c r="AA784" s="16"/>
      <c r="AB784" s="16"/>
      <c r="AC784" s="16"/>
      <c r="AD784" s="16"/>
      <c r="AE784" s="16"/>
    </row>
    <row r="785" spans="1:31" ht="19.5" customHeight="1" x14ac:dyDescent="0.25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  <c r="AA785" s="16"/>
      <c r="AB785" s="16"/>
      <c r="AC785" s="16"/>
      <c r="AD785" s="16"/>
      <c r="AE785" s="16"/>
    </row>
    <row r="786" spans="1:31" ht="19.5" customHeight="1" x14ac:dyDescent="0.25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  <c r="AA786" s="16"/>
      <c r="AB786" s="16"/>
      <c r="AC786" s="16"/>
      <c r="AD786" s="16"/>
      <c r="AE786" s="16"/>
    </row>
    <row r="787" spans="1:31" ht="19.5" customHeight="1" x14ac:dyDescent="0.25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  <c r="AA787" s="16"/>
      <c r="AB787" s="16"/>
      <c r="AC787" s="16"/>
      <c r="AD787" s="16"/>
      <c r="AE787" s="16"/>
    </row>
    <row r="788" spans="1:31" ht="19.5" customHeight="1" x14ac:dyDescent="0.25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  <c r="AA788" s="16"/>
      <c r="AB788" s="16"/>
      <c r="AC788" s="16"/>
      <c r="AD788" s="16"/>
      <c r="AE788" s="16"/>
    </row>
    <row r="789" spans="1:31" ht="19.5" customHeight="1" x14ac:dyDescent="0.25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  <c r="AA789" s="16"/>
      <c r="AB789" s="16"/>
      <c r="AC789" s="16"/>
      <c r="AD789" s="16"/>
      <c r="AE789" s="16"/>
    </row>
    <row r="790" spans="1:31" ht="19.5" customHeight="1" x14ac:dyDescent="0.25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  <c r="AA790" s="16"/>
      <c r="AB790" s="16"/>
      <c r="AC790" s="16"/>
      <c r="AD790" s="16"/>
      <c r="AE790" s="16"/>
    </row>
    <row r="791" spans="1:31" ht="19.5" customHeight="1" x14ac:dyDescent="0.25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  <c r="AA791" s="16"/>
      <c r="AB791" s="16"/>
      <c r="AC791" s="16"/>
      <c r="AD791" s="16"/>
      <c r="AE791" s="16"/>
    </row>
    <row r="792" spans="1:31" ht="19.5" customHeight="1" x14ac:dyDescent="0.25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  <c r="AA792" s="16"/>
      <c r="AB792" s="16"/>
      <c r="AC792" s="16"/>
      <c r="AD792" s="16"/>
      <c r="AE792" s="16"/>
    </row>
    <row r="793" spans="1:31" ht="19.5" customHeight="1" x14ac:dyDescent="0.25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  <c r="AA793" s="16"/>
      <c r="AB793" s="16"/>
      <c r="AC793" s="16"/>
      <c r="AD793" s="16"/>
      <c r="AE793" s="16"/>
    </row>
    <row r="794" spans="1:31" ht="19.5" customHeight="1" x14ac:dyDescent="0.25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  <c r="AA794" s="16"/>
      <c r="AB794" s="16"/>
      <c r="AC794" s="16"/>
      <c r="AD794" s="16"/>
      <c r="AE794" s="16"/>
    </row>
    <row r="795" spans="1:31" ht="19.5" customHeight="1" x14ac:dyDescent="0.25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  <c r="AA795" s="16"/>
      <c r="AB795" s="16"/>
      <c r="AC795" s="16"/>
      <c r="AD795" s="16"/>
      <c r="AE795" s="16"/>
    </row>
    <row r="796" spans="1:31" ht="19.5" customHeight="1" x14ac:dyDescent="0.25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  <c r="AA796" s="16"/>
      <c r="AB796" s="16"/>
      <c r="AC796" s="16"/>
      <c r="AD796" s="16"/>
      <c r="AE796" s="16"/>
    </row>
    <row r="797" spans="1:31" ht="19.5" customHeight="1" x14ac:dyDescent="0.25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  <c r="AA797" s="16"/>
      <c r="AB797" s="16"/>
      <c r="AC797" s="16"/>
      <c r="AD797" s="16"/>
      <c r="AE797" s="16"/>
    </row>
    <row r="798" spans="1:31" ht="19.5" customHeight="1" x14ac:dyDescent="0.25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  <c r="AA798" s="16"/>
      <c r="AB798" s="16"/>
      <c r="AC798" s="16"/>
      <c r="AD798" s="16"/>
      <c r="AE798" s="16"/>
    </row>
    <row r="799" spans="1:31" ht="19.5" customHeight="1" x14ac:dyDescent="0.25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  <c r="AA799" s="16"/>
      <c r="AB799" s="16"/>
      <c r="AC799" s="16"/>
      <c r="AD799" s="16"/>
      <c r="AE799" s="16"/>
    </row>
    <row r="800" spans="1:31" ht="19.5" customHeight="1" x14ac:dyDescent="0.25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  <c r="AA800" s="16"/>
      <c r="AB800" s="16"/>
      <c r="AC800" s="16"/>
      <c r="AD800" s="16"/>
      <c r="AE800" s="16"/>
    </row>
    <row r="801" spans="1:31" ht="19.5" customHeight="1" x14ac:dyDescent="0.25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  <c r="AA801" s="16"/>
      <c r="AB801" s="16"/>
      <c r="AC801" s="16"/>
      <c r="AD801" s="16"/>
      <c r="AE801" s="16"/>
    </row>
    <row r="802" spans="1:31" ht="19.5" customHeight="1" x14ac:dyDescent="0.25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  <c r="AA802" s="16"/>
      <c r="AB802" s="16"/>
      <c r="AC802" s="16"/>
      <c r="AD802" s="16"/>
      <c r="AE802" s="16"/>
    </row>
    <row r="803" spans="1:31" ht="19.5" customHeight="1" x14ac:dyDescent="0.25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  <c r="AA803" s="16"/>
      <c r="AB803" s="16"/>
      <c r="AC803" s="16"/>
      <c r="AD803" s="16"/>
      <c r="AE803" s="16"/>
    </row>
    <row r="804" spans="1:31" ht="19.5" customHeight="1" x14ac:dyDescent="0.25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  <c r="AA804" s="16"/>
      <c r="AB804" s="16"/>
      <c r="AC804" s="16"/>
      <c r="AD804" s="16"/>
      <c r="AE804" s="16"/>
    </row>
    <row r="805" spans="1:31" ht="19.5" customHeight="1" x14ac:dyDescent="0.25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  <c r="AA805" s="16"/>
      <c r="AB805" s="16"/>
      <c r="AC805" s="16"/>
      <c r="AD805" s="16"/>
      <c r="AE805" s="16"/>
    </row>
    <row r="806" spans="1:31" ht="19.5" customHeight="1" x14ac:dyDescent="0.25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  <c r="AA806" s="16"/>
      <c r="AB806" s="16"/>
      <c r="AC806" s="16"/>
      <c r="AD806" s="16"/>
      <c r="AE806" s="16"/>
    </row>
    <row r="807" spans="1:31" ht="19.5" customHeight="1" x14ac:dyDescent="0.25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  <c r="AA807" s="16"/>
      <c r="AB807" s="16"/>
      <c r="AC807" s="16"/>
      <c r="AD807" s="16"/>
      <c r="AE807" s="16"/>
    </row>
    <row r="808" spans="1:31" ht="19.5" customHeight="1" x14ac:dyDescent="0.25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  <c r="AA808" s="16"/>
      <c r="AB808" s="16"/>
      <c r="AC808" s="16"/>
      <c r="AD808" s="16"/>
      <c r="AE808" s="16"/>
    </row>
    <row r="809" spans="1:31" ht="19.5" customHeight="1" x14ac:dyDescent="0.25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  <c r="AA809" s="16"/>
      <c r="AB809" s="16"/>
      <c r="AC809" s="16"/>
      <c r="AD809" s="16"/>
      <c r="AE809" s="16"/>
    </row>
    <row r="810" spans="1:31" ht="19.5" customHeight="1" x14ac:dyDescent="0.25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  <c r="AA810" s="16"/>
      <c r="AB810" s="16"/>
      <c r="AC810" s="16"/>
      <c r="AD810" s="16"/>
      <c r="AE810" s="16"/>
    </row>
    <row r="811" spans="1:31" ht="19.5" customHeight="1" x14ac:dyDescent="0.25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  <c r="AA811" s="16"/>
      <c r="AB811" s="16"/>
      <c r="AC811" s="16"/>
      <c r="AD811" s="16"/>
      <c r="AE811" s="16"/>
    </row>
    <row r="812" spans="1:31" ht="19.5" customHeight="1" x14ac:dyDescent="0.25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  <c r="AA812" s="16"/>
      <c r="AB812" s="16"/>
      <c r="AC812" s="16"/>
      <c r="AD812" s="16"/>
      <c r="AE812" s="16"/>
    </row>
    <row r="813" spans="1:31" ht="19.5" customHeight="1" x14ac:dyDescent="0.25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  <c r="AA813" s="16"/>
      <c r="AB813" s="16"/>
      <c r="AC813" s="16"/>
      <c r="AD813" s="16"/>
      <c r="AE813" s="16"/>
    </row>
    <row r="814" spans="1:31" ht="19.5" customHeight="1" x14ac:dyDescent="0.25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  <c r="AA814" s="16"/>
      <c r="AB814" s="16"/>
      <c r="AC814" s="16"/>
      <c r="AD814" s="16"/>
      <c r="AE814" s="16"/>
    </row>
    <row r="815" spans="1:31" ht="19.5" customHeight="1" x14ac:dyDescent="0.25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  <c r="AA815" s="16"/>
      <c r="AB815" s="16"/>
      <c r="AC815" s="16"/>
      <c r="AD815" s="16"/>
      <c r="AE815" s="16"/>
    </row>
    <row r="816" spans="1:31" ht="19.5" customHeight="1" x14ac:dyDescent="0.25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  <c r="AA816" s="16"/>
      <c r="AB816" s="16"/>
      <c r="AC816" s="16"/>
      <c r="AD816" s="16"/>
      <c r="AE816" s="16"/>
    </row>
    <row r="817" spans="1:31" ht="19.5" customHeight="1" x14ac:dyDescent="0.25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  <c r="AA817" s="16"/>
      <c r="AB817" s="16"/>
      <c r="AC817" s="16"/>
      <c r="AD817" s="16"/>
      <c r="AE817" s="16"/>
    </row>
    <row r="818" spans="1:31" ht="19.5" customHeight="1" x14ac:dyDescent="0.25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  <c r="AA818" s="16"/>
      <c r="AB818" s="16"/>
      <c r="AC818" s="16"/>
      <c r="AD818" s="16"/>
      <c r="AE818" s="16"/>
    </row>
    <row r="819" spans="1:31" ht="19.5" customHeight="1" x14ac:dyDescent="0.25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  <c r="AA819" s="16"/>
      <c r="AB819" s="16"/>
      <c r="AC819" s="16"/>
      <c r="AD819" s="16"/>
      <c r="AE819" s="16"/>
    </row>
    <row r="820" spans="1:31" ht="19.5" customHeight="1" x14ac:dyDescent="0.25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  <c r="AA820" s="16"/>
      <c r="AB820" s="16"/>
      <c r="AC820" s="16"/>
      <c r="AD820" s="16"/>
      <c r="AE820" s="16"/>
    </row>
    <row r="821" spans="1:31" ht="19.5" customHeight="1" x14ac:dyDescent="0.25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  <c r="AA821" s="16"/>
      <c r="AB821" s="16"/>
      <c r="AC821" s="16"/>
      <c r="AD821" s="16"/>
      <c r="AE821" s="16"/>
    </row>
    <row r="822" spans="1:31" ht="19.5" customHeight="1" x14ac:dyDescent="0.25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  <c r="AA822" s="16"/>
      <c r="AB822" s="16"/>
      <c r="AC822" s="16"/>
      <c r="AD822" s="16"/>
      <c r="AE822" s="16"/>
    </row>
    <row r="823" spans="1:31" ht="19.5" customHeight="1" x14ac:dyDescent="0.25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  <c r="AA823" s="16"/>
      <c r="AB823" s="16"/>
      <c r="AC823" s="16"/>
      <c r="AD823" s="16"/>
      <c r="AE823" s="16"/>
    </row>
    <row r="824" spans="1:31" ht="19.5" customHeight="1" x14ac:dyDescent="0.25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  <c r="AA824" s="16"/>
      <c r="AB824" s="16"/>
      <c r="AC824" s="16"/>
      <c r="AD824" s="16"/>
      <c r="AE824" s="16"/>
    </row>
    <row r="825" spans="1:31" ht="19.5" customHeight="1" x14ac:dyDescent="0.25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  <c r="AA825" s="16"/>
      <c r="AB825" s="16"/>
      <c r="AC825" s="16"/>
      <c r="AD825" s="16"/>
      <c r="AE825" s="16"/>
    </row>
    <row r="826" spans="1:31" ht="19.5" customHeight="1" x14ac:dyDescent="0.25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  <c r="AA826" s="16"/>
      <c r="AB826" s="16"/>
      <c r="AC826" s="16"/>
      <c r="AD826" s="16"/>
      <c r="AE826" s="16"/>
    </row>
    <row r="827" spans="1:31" ht="19.5" customHeight="1" x14ac:dyDescent="0.25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  <c r="AA827" s="16"/>
      <c r="AB827" s="16"/>
      <c r="AC827" s="16"/>
      <c r="AD827" s="16"/>
      <c r="AE827" s="16"/>
    </row>
    <row r="828" spans="1:31" ht="19.5" customHeight="1" x14ac:dyDescent="0.25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  <c r="AA828" s="16"/>
      <c r="AB828" s="16"/>
      <c r="AC828" s="16"/>
      <c r="AD828" s="16"/>
      <c r="AE828" s="16"/>
    </row>
    <row r="829" spans="1:31" ht="19.5" customHeight="1" x14ac:dyDescent="0.25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  <c r="AA829" s="16"/>
      <c r="AB829" s="16"/>
      <c r="AC829" s="16"/>
      <c r="AD829" s="16"/>
      <c r="AE829" s="16"/>
    </row>
    <row r="830" spans="1:31" ht="19.5" customHeight="1" x14ac:dyDescent="0.25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  <c r="AA830" s="16"/>
      <c r="AB830" s="16"/>
      <c r="AC830" s="16"/>
      <c r="AD830" s="16"/>
      <c r="AE830" s="16"/>
    </row>
    <row r="831" spans="1:31" ht="19.5" customHeight="1" x14ac:dyDescent="0.25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  <c r="AA831" s="16"/>
      <c r="AB831" s="16"/>
      <c r="AC831" s="16"/>
      <c r="AD831" s="16"/>
      <c r="AE831" s="16"/>
    </row>
    <row r="832" spans="1:31" ht="19.5" customHeight="1" x14ac:dyDescent="0.25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  <c r="AA832" s="16"/>
      <c r="AB832" s="16"/>
      <c r="AC832" s="16"/>
      <c r="AD832" s="16"/>
      <c r="AE832" s="16"/>
    </row>
    <row r="833" spans="1:31" ht="19.5" customHeight="1" x14ac:dyDescent="0.25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  <c r="AA833" s="16"/>
      <c r="AB833" s="16"/>
      <c r="AC833" s="16"/>
      <c r="AD833" s="16"/>
      <c r="AE833" s="16"/>
    </row>
    <row r="834" spans="1:31" ht="19.5" customHeight="1" x14ac:dyDescent="0.25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  <c r="AA834" s="16"/>
      <c r="AB834" s="16"/>
      <c r="AC834" s="16"/>
      <c r="AD834" s="16"/>
      <c r="AE834" s="16"/>
    </row>
    <row r="835" spans="1:31" ht="19.5" customHeight="1" x14ac:dyDescent="0.25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  <c r="AA835" s="16"/>
      <c r="AB835" s="16"/>
      <c r="AC835" s="16"/>
      <c r="AD835" s="16"/>
      <c r="AE835" s="16"/>
    </row>
    <row r="836" spans="1:31" ht="19.5" customHeight="1" x14ac:dyDescent="0.25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  <c r="AA836" s="16"/>
      <c r="AB836" s="16"/>
      <c r="AC836" s="16"/>
      <c r="AD836" s="16"/>
      <c r="AE836" s="16"/>
    </row>
    <row r="837" spans="1:31" ht="19.5" customHeight="1" x14ac:dyDescent="0.25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  <c r="AA837" s="16"/>
      <c r="AB837" s="16"/>
      <c r="AC837" s="16"/>
      <c r="AD837" s="16"/>
      <c r="AE837" s="16"/>
    </row>
    <row r="838" spans="1:31" ht="19.5" customHeight="1" x14ac:dyDescent="0.25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  <c r="AA838" s="16"/>
      <c r="AB838" s="16"/>
      <c r="AC838" s="16"/>
      <c r="AD838" s="16"/>
      <c r="AE838" s="16"/>
    </row>
    <row r="839" spans="1:31" ht="19.5" customHeight="1" x14ac:dyDescent="0.25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  <c r="AA839" s="16"/>
      <c r="AB839" s="16"/>
      <c r="AC839" s="16"/>
      <c r="AD839" s="16"/>
      <c r="AE839" s="16"/>
    </row>
    <row r="840" spans="1:31" ht="19.5" customHeight="1" x14ac:dyDescent="0.25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  <c r="AA840" s="16"/>
      <c r="AB840" s="16"/>
      <c r="AC840" s="16"/>
      <c r="AD840" s="16"/>
      <c r="AE840" s="16"/>
    </row>
    <row r="841" spans="1:31" ht="19.5" customHeight="1" x14ac:dyDescent="0.25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  <c r="AA841" s="16"/>
      <c r="AB841" s="16"/>
      <c r="AC841" s="16"/>
      <c r="AD841" s="16"/>
      <c r="AE841" s="16"/>
    </row>
    <row r="842" spans="1:31" ht="19.5" customHeight="1" x14ac:dyDescent="0.25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  <c r="AA842" s="16"/>
      <c r="AB842" s="16"/>
      <c r="AC842" s="16"/>
      <c r="AD842" s="16"/>
      <c r="AE842" s="16"/>
    </row>
    <row r="843" spans="1:31" ht="19.5" customHeight="1" x14ac:dyDescent="0.25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  <c r="AA843" s="16"/>
      <c r="AB843" s="16"/>
      <c r="AC843" s="16"/>
      <c r="AD843" s="16"/>
      <c r="AE843" s="16"/>
    </row>
    <row r="844" spans="1:31" ht="19.5" customHeight="1" x14ac:dyDescent="0.25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  <c r="AA844" s="16"/>
      <c r="AB844" s="16"/>
      <c r="AC844" s="16"/>
      <c r="AD844" s="16"/>
      <c r="AE844" s="16"/>
    </row>
    <row r="845" spans="1:31" ht="19.5" customHeight="1" x14ac:dyDescent="0.25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  <c r="AA845" s="16"/>
      <c r="AB845" s="16"/>
      <c r="AC845" s="16"/>
      <c r="AD845" s="16"/>
      <c r="AE845" s="16"/>
    </row>
    <row r="846" spans="1:31" ht="19.5" customHeight="1" x14ac:dyDescent="0.25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  <c r="AA846" s="16"/>
      <c r="AB846" s="16"/>
      <c r="AC846" s="16"/>
      <c r="AD846" s="16"/>
      <c r="AE846" s="16"/>
    </row>
    <row r="847" spans="1:31" ht="19.5" customHeight="1" x14ac:dyDescent="0.25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  <c r="AA847" s="16"/>
      <c r="AB847" s="16"/>
      <c r="AC847" s="16"/>
      <c r="AD847" s="16"/>
      <c r="AE847" s="16"/>
    </row>
    <row r="848" spans="1:31" ht="19.5" customHeight="1" x14ac:dyDescent="0.25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  <c r="AA848" s="16"/>
      <c r="AB848" s="16"/>
      <c r="AC848" s="16"/>
      <c r="AD848" s="16"/>
      <c r="AE848" s="16"/>
    </row>
    <row r="849" spans="1:31" ht="19.5" customHeight="1" x14ac:dyDescent="0.25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  <c r="AA849" s="16"/>
      <c r="AB849" s="16"/>
      <c r="AC849" s="16"/>
      <c r="AD849" s="16"/>
      <c r="AE849" s="16"/>
    </row>
    <row r="850" spans="1:31" ht="19.5" customHeight="1" x14ac:dyDescent="0.25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  <c r="AA850" s="16"/>
      <c r="AB850" s="16"/>
      <c r="AC850" s="16"/>
      <c r="AD850" s="16"/>
      <c r="AE850" s="16"/>
    </row>
    <row r="851" spans="1:31" ht="19.5" customHeight="1" x14ac:dyDescent="0.25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  <c r="AA851" s="16"/>
      <c r="AB851" s="16"/>
      <c r="AC851" s="16"/>
      <c r="AD851" s="16"/>
      <c r="AE851" s="16"/>
    </row>
    <row r="852" spans="1:31" ht="19.5" customHeight="1" x14ac:dyDescent="0.25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  <c r="AA852" s="16"/>
      <c r="AB852" s="16"/>
      <c r="AC852" s="16"/>
      <c r="AD852" s="16"/>
      <c r="AE852" s="16"/>
    </row>
    <row r="853" spans="1:31" ht="19.5" customHeight="1" x14ac:dyDescent="0.25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  <c r="AA853" s="16"/>
      <c r="AB853" s="16"/>
      <c r="AC853" s="16"/>
      <c r="AD853" s="16"/>
      <c r="AE853" s="16"/>
    </row>
    <row r="854" spans="1:31" ht="19.5" customHeight="1" x14ac:dyDescent="0.25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  <c r="AA854" s="16"/>
      <c r="AB854" s="16"/>
      <c r="AC854" s="16"/>
      <c r="AD854" s="16"/>
      <c r="AE854" s="16"/>
    </row>
    <row r="855" spans="1:31" ht="19.5" customHeight="1" x14ac:dyDescent="0.25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  <c r="AA855" s="16"/>
      <c r="AB855" s="16"/>
      <c r="AC855" s="16"/>
      <c r="AD855" s="16"/>
      <c r="AE855" s="16"/>
    </row>
    <row r="856" spans="1:31" ht="19.5" customHeight="1" x14ac:dyDescent="0.25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  <c r="AA856" s="16"/>
      <c r="AB856" s="16"/>
      <c r="AC856" s="16"/>
      <c r="AD856" s="16"/>
      <c r="AE856" s="16"/>
    </row>
    <row r="857" spans="1:31" ht="19.5" customHeight="1" x14ac:dyDescent="0.25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  <c r="AA857" s="16"/>
      <c r="AB857" s="16"/>
      <c r="AC857" s="16"/>
      <c r="AD857" s="16"/>
      <c r="AE857" s="16"/>
    </row>
    <row r="858" spans="1:31" ht="19.5" customHeight="1" x14ac:dyDescent="0.25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  <c r="AA858" s="16"/>
      <c r="AB858" s="16"/>
      <c r="AC858" s="16"/>
      <c r="AD858" s="16"/>
      <c r="AE858" s="16"/>
    </row>
    <row r="859" spans="1:31" ht="19.5" customHeight="1" x14ac:dyDescent="0.25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  <c r="AA859" s="16"/>
      <c r="AB859" s="16"/>
      <c r="AC859" s="16"/>
      <c r="AD859" s="16"/>
      <c r="AE859" s="16"/>
    </row>
    <row r="860" spans="1:31" ht="19.5" customHeight="1" x14ac:dyDescent="0.25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  <c r="AA860" s="16"/>
      <c r="AB860" s="16"/>
      <c r="AC860" s="16"/>
      <c r="AD860" s="16"/>
      <c r="AE860" s="16"/>
    </row>
    <row r="861" spans="1:31" ht="19.5" customHeight="1" x14ac:dyDescent="0.25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  <c r="AA861" s="16"/>
      <c r="AB861" s="16"/>
      <c r="AC861" s="16"/>
      <c r="AD861" s="16"/>
      <c r="AE861" s="16"/>
    </row>
    <row r="862" spans="1:31" ht="19.5" customHeight="1" x14ac:dyDescent="0.25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  <c r="AA862" s="16"/>
      <c r="AB862" s="16"/>
      <c r="AC862" s="16"/>
      <c r="AD862" s="16"/>
      <c r="AE862" s="16"/>
    </row>
    <row r="863" spans="1:31" ht="19.5" customHeight="1" x14ac:dyDescent="0.25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  <c r="AA863" s="16"/>
      <c r="AB863" s="16"/>
      <c r="AC863" s="16"/>
      <c r="AD863" s="16"/>
      <c r="AE863" s="16"/>
    </row>
    <row r="864" spans="1:31" ht="19.5" customHeight="1" x14ac:dyDescent="0.25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  <c r="AA864" s="16"/>
      <c r="AB864" s="16"/>
      <c r="AC864" s="16"/>
      <c r="AD864" s="16"/>
      <c r="AE864" s="16"/>
    </row>
    <row r="865" spans="1:31" ht="19.5" customHeight="1" x14ac:dyDescent="0.25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  <c r="AA865" s="16"/>
      <c r="AB865" s="16"/>
      <c r="AC865" s="16"/>
      <c r="AD865" s="16"/>
      <c r="AE865" s="16"/>
    </row>
    <row r="866" spans="1:31" ht="19.5" customHeight="1" x14ac:dyDescent="0.25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  <c r="AA866" s="16"/>
      <c r="AB866" s="16"/>
      <c r="AC866" s="16"/>
      <c r="AD866" s="16"/>
      <c r="AE866" s="16"/>
    </row>
    <row r="867" spans="1:31" ht="19.5" customHeight="1" x14ac:dyDescent="0.25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  <c r="AA867" s="16"/>
      <c r="AB867" s="16"/>
      <c r="AC867" s="16"/>
      <c r="AD867" s="16"/>
      <c r="AE867" s="16"/>
    </row>
    <row r="868" spans="1:31" ht="19.5" customHeight="1" x14ac:dyDescent="0.25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  <c r="AA868" s="16"/>
      <c r="AB868" s="16"/>
      <c r="AC868" s="16"/>
      <c r="AD868" s="16"/>
      <c r="AE868" s="16"/>
    </row>
    <row r="869" spans="1:31" ht="19.5" customHeight="1" x14ac:dyDescent="0.25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  <c r="AA869" s="16"/>
      <c r="AB869" s="16"/>
      <c r="AC869" s="16"/>
      <c r="AD869" s="16"/>
      <c r="AE869" s="16"/>
    </row>
    <row r="870" spans="1:31" ht="19.5" customHeight="1" x14ac:dyDescent="0.25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  <c r="AA870" s="16"/>
      <c r="AB870" s="16"/>
      <c r="AC870" s="16"/>
      <c r="AD870" s="16"/>
      <c r="AE870" s="16"/>
    </row>
    <row r="871" spans="1:31" ht="19.5" customHeight="1" x14ac:dyDescent="0.25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  <c r="AA871" s="16"/>
      <c r="AB871" s="16"/>
      <c r="AC871" s="16"/>
      <c r="AD871" s="16"/>
      <c r="AE871" s="16"/>
    </row>
    <row r="872" spans="1:31" ht="19.5" customHeight="1" x14ac:dyDescent="0.25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  <c r="AA872" s="16"/>
      <c r="AB872" s="16"/>
      <c r="AC872" s="16"/>
      <c r="AD872" s="16"/>
      <c r="AE872" s="16"/>
    </row>
    <row r="873" spans="1:31" ht="19.5" customHeight="1" x14ac:dyDescent="0.25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  <c r="AA873" s="16"/>
      <c r="AB873" s="16"/>
      <c r="AC873" s="16"/>
      <c r="AD873" s="16"/>
      <c r="AE873" s="16"/>
    </row>
    <row r="874" spans="1:31" ht="19.5" customHeight="1" x14ac:dyDescent="0.25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  <c r="AA874" s="16"/>
      <c r="AB874" s="16"/>
      <c r="AC874" s="16"/>
      <c r="AD874" s="16"/>
      <c r="AE874" s="16"/>
    </row>
    <row r="875" spans="1:31" ht="19.5" customHeight="1" x14ac:dyDescent="0.25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  <c r="AA875" s="16"/>
      <c r="AB875" s="16"/>
      <c r="AC875" s="16"/>
      <c r="AD875" s="16"/>
      <c r="AE875" s="16"/>
    </row>
    <row r="876" spans="1:31" ht="19.5" customHeight="1" x14ac:dyDescent="0.25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  <c r="AA876" s="16"/>
      <c r="AB876" s="16"/>
      <c r="AC876" s="16"/>
      <c r="AD876" s="16"/>
      <c r="AE876" s="16"/>
    </row>
    <row r="877" spans="1:31" ht="19.5" customHeight="1" x14ac:dyDescent="0.25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  <c r="AA877" s="16"/>
      <c r="AB877" s="16"/>
      <c r="AC877" s="16"/>
      <c r="AD877" s="16"/>
      <c r="AE877" s="16"/>
    </row>
    <row r="878" spans="1:31" ht="19.5" customHeight="1" x14ac:dyDescent="0.25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  <c r="AA878" s="16"/>
      <c r="AB878" s="16"/>
      <c r="AC878" s="16"/>
      <c r="AD878" s="16"/>
      <c r="AE878" s="16"/>
    </row>
    <row r="879" spans="1:31" ht="19.5" customHeight="1" x14ac:dyDescent="0.25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  <c r="AA879" s="16"/>
      <c r="AB879" s="16"/>
      <c r="AC879" s="16"/>
      <c r="AD879" s="16"/>
      <c r="AE879" s="16"/>
    </row>
    <row r="880" spans="1:31" ht="19.5" customHeight="1" x14ac:dyDescent="0.25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  <c r="AA880" s="16"/>
      <c r="AB880" s="16"/>
      <c r="AC880" s="16"/>
      <c r="AD880" s="16"/>
      <c r="AE880" s="16"/>
    </row>
    <row r="881" spans="1:31" ht="19.5" customHeight="1" x14ac:dyDescent="0.25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  <c r="AA881" s="16"/>
      <c r="AB881" s="16"/>
      <c r="AC881" s="16"/>
      <c r="AD881" s="16"/>
      <c r="AE881" s="16"/>
    </row>
    <row r="882" spans="1:31" ht="19.5" customHeight="1" x14ac:dyDescent="0.25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  <c r="AA882" s="16"/>
      <c r="AB882" s="16"/>
      <c r="AC882" s="16"/>
      <c r="AD882" s="16"/>
      <c r="AE882" s="16"/>
    </row>
    <row r="883" spans="1:31" ht="19.5" customHeight="1" x14ac:dyDescent="0.25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  <c r="AA883" s="16"/>
      <c r="AB883" s="16"/>
      <c r="AC883" s="16"/>
      <c r="AD883" s="16"/>
      <c r="AE883" s="16"/>
    </row>
    <row r="884" spans="1:31" ht="19.5" customHeight="1" x14ac:dyDescent="0.25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  <c r="AA884" s="16"/>
      <c r="AB884" s="16"/>
      <c r="AC884" s="16"/>
      <c r="AD884" s="16"/>
      <c r="AE884" s="16"/>
    </row>
    <row r="885" spans="1:31" ht="19.5" customHeight="1" x14ac:dyDescent="0.25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  <c r="AA885" s="16"/>
      <c r="AB885" s="16"/>
      <c r="AC885" s="16"/>
      <c r="AD885" s="16"/>
      <c r="AE885" s="16"/>
    </row>
    <row r="886" spans="1:31" ht="19.5" customHeight="1" x14ac:dyDescent="0.25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  <c r="AA886" s="16"/>
      <c r="AB886" s="16"/>
      <c r="AC886" s="16"/>
      <c r="AD886" s="16"/>
      <c r="AE886" s="16"/>
    </row>
    <row r="887" spans="1:31" ht="19.5" customHeight="1" x14ac:dyDescent="0.25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  <c r="AA887" s="16"/>
      <c r="AB887" s="16"/>
      <c r="AC887" s="16"/>
      <c r="AD887" s="16"/>
      <c r="AE887" s="16"/>
    </row>
    <row r="888" spans="1:31" ht="19.5" customHeight="1" x14ac:dyDescent="0.25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  <c r="AA888" s="16"/>
      <c r="AB888" s="16"/>
      <c r="AC888" s="16"/>
      <c r="AD888" s="16"/>
      <c r="AE888" s="16"/>
    </row>
    <row r="889" spans="1:31" ht="19.5" customHeight="1" x14ac:dyDescent="0.25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  <c r="AA889" s="16"/>
      <c r="AB889" s="16"/>
      <c r="AC889" s="16"/>
      <c r="AD889" s="16"/>
      <c r="AE889" s="16"/>
    </row>
    <row r="890" spans="1:31" ht="19.5" customHeight="1" x14ac:dyDescent="0.25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  <c r="AA890" s="16"/>
      <c r="AB890" s="16"/>
      <c r="AC890" s="16"/>
      <c r="AD890" s="16"/>
      <c r="AE890" s="16"/>
    </row>
    <row r="891" spans="1:31" ht="19.5" customHeight="1" x14ac:dyDescent="0.25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  <c r="AA891" s="16"/>
      <c r="AB891" s="16"/>
      <c r="AC891" s="16"/>
      <c r="AD891" s="16"/>
      <c r="AE891" s="16"/>
    </row>
    <row r="892" spans="1:31" ht="19.5" customHeight="1" x14ac:dyDescent="0.25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  <c r="AA892" s="16"/>
      <c r="AB892" s="16"/>
      <c r="AC892" s="16"/>
      <c r="AD892" s="16"/>
      <c r="AE892" s="16"/>
    </row>
    <row r="893" spans="1:31" ht="19.5" customHeight="1" x14ac:dyDescent="0.25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  <c r="AA893" s="16"/>
      <c r="AB893" s="16"/>
      <c r="AC893" s="16"/>
      <c r="AD893" s="16"/>
      <c r="AE893" s="16"/>
    </row>
    <row r="894" spans="1:31" ht="19.5" customHeight="1" x14ac:dyDescent="0.25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  <c r="AA894" s="16"/>
      <c r="AB894" s="16"/>
      <c r="AC894" s="16"/>
      <c r="AD894" s="16"/>
      <c r="AE894" s="16"/>
    </row>
    <row r="895" spans="1:31" ht="19.5" customHeight="1" x14ac:dyDescent="0.25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  <c r="AA895" s="16"/>
      <c r="AB895" s="16"/>
      <c r="AC895" s="16"/>
      <c r="AD895" s="16"/>
      <c r="AE895" s="16"/>
    </row>
    <row r="896" spans="1:31" ht="19.5" customHeight="1" x14ac:dyDescent="0.25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  <c r="AA896" s="16"/>
      <c r="AB896" s="16"/>
      <c r="AC896" s="16"/>
      <c r="AD896" s="16"/>
      <c r="AE896" s="16"/>
    </row>
    <row r="897" spans="1:31" ht="19.5" customHeight="1" x14ac:dyDescent="0.25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  <c r="AA897" s="16"/>
      <c r="AB897" s="16"/>
      <c r="AC897" s="16"/>
      <c r="AD897" s="16"/>
      <c r="AE897" s="16"/>
    </row>
    <row r="898" spans="1:31" ht="19.5" customHeight="1" x14ac:dyDescent="0.25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  <c r="AA898" s="16"/>
      <c r="AB898" s="16"/>
      <c r="AC898" s="16"/>
      <c r="AD898" s="16"/>
      <c r="AE898" s="16"/>
    </row>
    <row r="899" spans="1:31" ht="19.5" customHeight="1" x14ac:dyDescent="0.25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  <c r="AA899" s="16"/>
      <c r="AB899" s="16"/>
      <c r="AC899" s="16"/>
      <c r="AD899" s="16"/>
      <c r="AE899" s="16"/>
    </row>
    <row r="900" spans="1:31" ht="19.5" customHeight="1" x14ac:dyDescent="0.25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  <c r="AA900" s="16"/>
      <c r="AB900" s="16"/>
      <c r="AC900" s="16"/>
      <c r="AD900" s="16"/>
      <c r="AE900" s="16"/>
    </row>
    <row r="901" spans="1:31" ht="19.5" customHeight="1" x14ac:dyDescent="0.25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  <c r="AA901" s="16"/>
      <c r="AB901" s="16"/>
      <c r="AC901" s="16"/>
      <c r="AD901" s="16"/>
      <c r="AE901" s="16"/>
    </row>
    <row r="902" spans="1:31" ht="19.5" customHeight="1" x14ac:dyDescent="0.25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  <c r="AA902" s="16"/>
      <c r="AB902" s="16"/>
      <c r="AC902" s="16"/>
      <c r="AD902" s="16"/>
      <c r="AE902" s="16"/>
    </row>
    <row r="903" spans="1:31" ht="19.5" customHeight="1" x14ac:dyDescent="0.25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  <c r="AA903" s="16"/>
      <c r="AB903" s="16"/>
      <c r="AC903" s="16"/>
      <c r="AD903" s="16"/>
      <c r="AE903" s="16"/>
    </row>
    <row r="904" spans="1:31" ht="19.5" customHeight="1" x14ac:dyDescent="0.25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  <c r="AA904" s="16"/>
      <c r="AB904" s="16"/>
      <c r="AC904" s="16"/>
      <c r="AD904" s="16"/>
      <c r="AE904" s="16"/>
    </row>
    <row r="905" spans="1:31" ht="19.5" customHeight="1" x14ac:dyDescent="0.25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  <c r="AA905" s="16"/>
      <c r="AB905" s="16"/>
      <c r="AC905" s="16"/>
      <c r="AD905" s="16"/>
      <c r="AE905" s="16"/>
    </row>
    <row r="906" spans="1:31" ht="19.5" customHeight="1" x14ac:dyDescent="0.25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  <c r="AA906" s="16"/>
      <c r="AB906" s="16"/>
      <c r="AC906" s="16"/>
      <c r="AD906" s="16"/>
      <c r="AE906" s="16"/>
    </row>
    <row r="907" spans="1:31" ht="19.5" customHeight="1" x14ac:dyDescent="0.25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  <c r="AA907" s="16"/>
      <c r="AB907" s="16"/>
      <c r="AC907" s="16"/>
      <c r="AD907" s="16"/>
      <c r="AE907" s="16"/>
    </row>
    <row r="908" spans="1:31" ht="19.5" customHeight="1" x14ac:dyDescent="0.25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  <c r="AA908" s="16"/>
      <c r="AB908" s="16"/>
      <c r="AC908" s="16"/>
      <c r="AD908" s="16"/>
      <c r="AE908" s="16"/>
    </row>
    <row r="909" spans="1:31" ht="19.5" customHeight="1" x14ac:dyDescent="0.25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  <c r="AA909" s="16"/>
      <c r="AB909" s="16"/>
      <c r="AC909" s="16"/>
      <c r="AD909" s="16"/>
      <c r="AE909" s="16"/>
    </row>
    <row r="910" spans="1:31" ht="19.5" customHeight="1" x14ac:dyDescent="0.25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  <c r="AA910" s="16"/>
      <c r="AB910" s="16"/>
      <c r="AC910" s="16"/>
      <c r="AD910" s="16"/>
      <c r="AE910" s="16"/>
    </row>
    <row r="911" spans="1:31" ht="19.5" customHeight="1" x14ac:dyDescent="0.25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  <c r="AA911" s="16"/>
      <c r="AB911" s="16"/>
      <c r="AC911" s="16"/>
      <c r="AD911" s="16"/>
      <c r="AE911" s="16"/>
    </row>
    <row r="912" spans="1:31" ht="19.5" customHeight="1" x14ac:dyDescent="0.25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  <c r="AA912" s="16"/>
      <c r="AB912" s="16"/>
      <c r="AC912" s="16"/>
      <c r="AD912" s="16"/>
      <c r="AE912" s="16"/>
    </row>
    <row r="913" spans="1:31" ht="19.5" customHeight="1" x14ac:dyDescent="0.25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  <c r="AA913" s="16"/>
      <c r="AB913" s="16"/>
      <c r="AC913" s="16"/>
      <c r="AD913" s="16"/>
      <c r="AE913" s="16"/>
    </row>
    <row r="914" spans="1:31" ht="19.5" customHeight="1" x14ac:dyDescent="0.25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  <c r="AA914" s="16"/>
      <c r="AB914" s="16"/>
      <c r="AC914" s="16"/>
      <c r="AD914" s="16"/>
      <c r="AE914" s="16"/>
    </row>
    <row r="915" spans="1:31" ht="19.5" customHeight="1" x14ac:dyDescent="0.25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  <c r="AA915" s="16"/>
      <c r="AB915" s="16"/>
      <c r="AC915" s="16"/>
      <c r="AD915" s="16"/>
      <c r="AE915" s="16"/>
    </row>
    <row r="916" spans="1:31" ht="19.5" customHeight="1" x14ac:dyDescent="0.25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  <c r="AA916" s="16"/>
      <c r="AB916" s="16"/>
      <c r="AC916" s="16"/>
      <c r="AD916" s="16"/>
      <c r="AE916" s="16"/>
    </row>
    <row r="917" spans="1:31" ht="19.5" customHeight="1" x14ac:dyDescent="0.25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  <c r="AA917" s="16"/>
      <c r="AB917" s="16"/>
      <c r="AC917" s="16"/>
      <c r="AD917" s="16"/>
      <c r="AE917" s="16"/>
    </row>
    <row r="918" spans="1:31" ht="19.5" customHeight="1" x14ac:dyDescent="0.25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  <c r="AA918" s="16"/>
      <c r="AB918" s="16"/>
      <c r="AC918" s="16"/>
      <c r="AD918" s="16"/>
      <c r="AE918" s="16"/>
    </row>
    <row r="919" spans="1:31" ht="19.5" customHeight="1" x14ac:dyDescent="0.25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  <c r="AA919" s="16"/>
      <c r="AB919" s="16"/>
      <c r="AC919" s="16"/>
      <c r="AD919" s="16"/>
      <c r="AE919" s="16"/>
    </row>
    <row r="920" spans="1:31" ht="19.5" customHeight="1" x14ac:dyDescent="0.25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  <c r="AA920" s="16"/>
      <c r="AB920" s="16"/>
      <c r="AC920" s="16"/>
      <c r="AD920" s="16"/>
      <c r="AE920" s="16"/>
    </row>
    <row r="921" spans="1:31" ht="19.5" customHeight="1" x14ac:dyDescent="0.25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  <c r="AA921" s="16"/>
      <c r="AB921" s="16"/>
      <c r="AC921" s="16"/>
      <c r="AD921" s="16"/>
      <c r="AE921" s="16"/>
    </row>
    <row r="922" spans="1:31" ht="19.5" customHeight="1" x14ac:dyDescent="0.25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  <c r="AA922" s="16"/>
      <c r="AB922" s="16"/>
      <c r="AC922" s="16"/>
      <c r="AD922" s="16"/>
      <c r="AE922" s="16"/>
    </row>
    <row r="923" spans="1:31" ht="19.5" customHeight="1" x14ac:dyDescent="0.25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  <c r="AA923" s="16"/>
      <c r="AB923" s="16"/>
      <c r="AC923" s="16"/>
      <c r="AD923" s="16"/>
      <c r="AE923" s="16"/>
    </row>
    <row r="924" spans="1:31" ht="19.5" customHeight="1" x14ac:dyDescent="0.25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  <c r="AA924" s="16"/>
      <c r="AB924" s="16"/>
      <c r="AC924" s="16"/>
      <c r="AD924" s="16"/>
      <c r="AE924" s="16"/>
    </row>
    <row r="925" spans="1:31" ht="19.5" customHeight="1" x14ac:dyDescent="0.25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  <c r="AA925" s="16"/>
      <c r="AB925" s="16"/>
      <c r="AC925" s="16"/>
      <c r="AD925" s="16"/>
      <c r="AE925" s="16"/>
    </row>
    <row r="926" spans="1:31" ht="19.5" customHeight="1" x14ac:dyDescent="0.25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  <c r="AA926" s="16"/>
      <c r="AB926" s="16"/>
      <c r="AC926" s="16"/>
      <c r="AD926" s="16"/>
      <c r="AE926" s="16"/>
    </row>
    <row r="927" spans="1:31" ht="19.5" customHeight="1" x14ac:dyDescent="0.25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  <c r="AA927" s="16"/>
      <c r="AB927" s="16"/>
      <c r="AC927" s="16"/>
      <c r="AD927" s="16"/>
      <c r="AE927" s="16"/>
    </row>
    <row r="928" spans="1:31" ht="19.5" customHeight="1" x14ac:dyDescent="0.25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  <c r="AA928" s="16"/>
      <c r="AB928" s="16"/>
      <c r="AC928" s="16"/>
      <c r="AD928" s="16"/>
      <c r="AE928" s="16"/>
    </row>
    <row r="929" spans="1:31" ht="19.5" customHeight="1" x14ac:dyDescent="0.25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  <c r="AA929" s="16"/>
      <c r="AB929" s="16"/>
      <c r="AC929" s="16"/>
      <c r="AD929" s="16"/>
      <c r="AE929" s="16"/>
    </row>
    <row r="930" spans="1:31" ht="19.5" customHeight="1" x14ac:dyDescent="0.25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  <c r="AA930" s="16"/>
      <c r="AB930" s="16"/>
      <c r="AC930" s="16"/>
      <c r="AD930" s="16"/>
      <c r="AE930" s="16"/>
    </row>
    <row r="931" spans="1:31" ht="19.5" customHeight="1" x14ac:dyDescent="0.25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  <c r="AA931" s="16"/>
      <c r="AB931" s="16"/>
      <c r="AC931" s="16"/>
      <c r="AD931" s="16"/>
      <c r="AE931" s="16"/>
    </row>
    <row r="932" spans="1:31" ht="19.5" customHeight="1" x14ac:dyDescent="0.25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  <c r="AA932" s="16"/>
      <c r="AB932" s="16"/>
      <c r="AC932" s="16"/>
      <c r="AD932" s="16"/>
      <c r="AE932" s="16"/>
    </row>
    <row r="933" spans="1:31" ht="19.5" customHeight="1" x14ac:dyDescent="0.25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  <c r="AA933" s="16"/>
      <c r="AB933" s="16"/>
      <c r="AC933" s="16"/>
      <c r="AD933" s="16"/>
      <c r="AE933" s="16"/>
    </row>
    <row r="934" spans="1:31" ht="19.5" customHeight="1" x14ac:dyDescent="0.25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  <c r="AA934" s="16"/>
      <c r="AB934" s="16"/>
      <c r="AC934" s="16"/>
      <c r="AD934" s="16"/>
      <c r="AE934" s="16"/>
    </row>
    <row r="935" spans="1:31" ht="19.5" customHeight="1" x14ac:dyDescent="0.25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  <c r="AA935" s="16"/>
      <c r="AB935" s="16"/>
      <c r="AC935" s="16"/>
      <c r="AD935" s="16"/>
      <c r="AE935" s="16"/>
    </row>
    <row r="936" spans="1:31" ht="19.5" customHeight="1" x14ac:dyDescent="0.25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  <c r="AA936" s="16"/>
      <c r="AB936" s="16"/>
      <c r="AC936" s="16"/>
      <c r="AD936" s="16"/>
      <c r="AE936" s="16"/>
    </row>
    <row r="937" spans="1:31" ht="19.5" customHeight="1" x14ac:dyDescent="0.25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  <c r="AA937" s="16"/>
      <c r="AB937" s="16"/>
      <c r="AC937" s="16"/>
      <c r="AD937" s="16"/>
      <c r="AE937" s="16"/>
    </row>
    <row r="938" spans="1:31" ht="19.5" customHeight="1" x14ac:dyDescent="0.25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  <c r="AA938" s="16"/>
      <c r="AB938" s="16"/>
      <c r="AC938" s="16"/>
      <c r="AD938" s="16"/>
      <c r="AE938" s="16"/>
    </row>
    <row r="939" spans="1:31" ht="19.5" customHeight="1" x14ac:dyDescent="0.25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  <c r="AA939" s="16"/>
      <c r="AB939" s="16"/>
      <c r="AC939" s="16"/>
      <c r="AD939" s="16"/>
      <c r="AE939" s="16"/>
    </row>
    <row r="940" spans="1:31" ht="19.5" customHeight="1" x14ac:dyDescent="0.25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  <c r="AA940" s="16"/>
      <c r="AB940" s="16"/>
      <c r="AC940" s="16"/>
      <c r="AD940" s="16"/>
      <c r="AE940" s="16"/>
    </row>
    <row r="941" spans="1:31" ht="19.5" customHeight="1" x14ac:dyDescent="0.25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  <c r="AA941" s="16"/>
      <c r="AB941" s="16"/>
      <c r="AC941" s="16"/>
      <c r="AD941" s="16"/>
      <c r="AE941" s="16"/>
    </row>
    <row r="942" spans="1:31" ht="19.5" customHeight="1" x14ac:dyDescent="0.25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  <c r="AA942" s="16"/>
      <c r="AB942" s="16"/>
      <c r="AC942" s="16"/>
      <c r="AD942" s="16"/>
      <c r="AE942" s="16"/>
    </row>
    <row r="943" spans="1:31" ht="19.5" customHeight="1" x14ac:dyDescent="0.25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  <c r="AA943" s="16"/>
      <c r="AB943" s="16"/>
      <c r="AC943" s="16"/>
      <c r="AD943" s="16"/>
      <c r="AE943" s="16"/>
    </row>
    <row r="944" spans="1:31" ht="19.5" customHeight="1" x14ac:dyDescent="0.25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  <c r="AA944" s="16"/>
      <c r="AB944" s="16"/>
      <c r="AC944" s="16"/>
      <c r="AD944" s="16"/>
      <c r="AE944" s="16"/>
    </row>
    <row r="945" spans="1:31" ht="19.5" customHeight="1" x14ac:dyDescent="0.25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  <c r="AA945" s="16"/>
      <c r="AB945" s="16"/>
      <c r="AC945" s="16"/>
      <c r="AD945" s="16"/>
      <c r="AE945" s="16"/>
    </row>
    <row r="946" spans="1:31" ht="19.5" customHeight="1" x14ac:dyDescent="0.25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  <c r="AA946" s="16"/>
      <c r="AB946" s="16"/>
      <c r="AC946" s="16"/>
      <c r="AD946" s="16"/>
      <c r="AE946" s="16"/>
    </row>
    <row r="947" spans="1:31" ht="19.5" customHeight="1" x14ac:dyDescent="0.25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  <c r="AA947" s="16"/>
      <c r="AB947" s="16"/>
      <c r="AC947" s="16"/>
      <c r="AD947" s="16"/>
      <c r="AE947" s="16"/>
    </row>
    <row r="948" spans="1:31" ht="19.5" customHeight="1" x14ac:dyDescent="0.25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  <c r="AA948" s="16"/>
      <c r="AB948" s="16"/>
      <c r="AC948" s="16"/>
      <c r="AD948" s="16"/>
      <c r="AE948" s="16"/>
    </row>
    <row r="949" spans="1:31" ht="19.5" customHeight="1" x14ac:dyDescent="0.25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  <c r="AA949" s="16"/>
      <c r="AB949" s="16"/>
      <c r="AC949" s="16"/>
      <c r="AD949" s="16"/>
      <c r="AE949" s="16"/>
    </row>
    <row r="950" spans="1:31" ht="19.5" customHeight="1" x14ac:dyDescent="0.25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  <c r="AA950" s="16"/>
      <c r="AB950" s="16"/>
      <c r="AC950" s="16"/>
      <c r="AD950" s="16"/>
      <c r="AE950" s="16"/>
    </row>
    <row r="951" spans="1:31" ht="19.5" customHeight="1" x14ac:dyDescent="0.25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  <c r="AA951" s="16"/>
      <c r="AB951" s="16"/>
      <c r="AC951" s="16"/>
      <c r="AD951" s="16"/>
      <c r="AE951" s="16"/>
    </row>
    <row r="952" spans="1:31" ht="19.5" customHeight="1" x14ac:dyDescent="0.25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  <c r="AA952" s="16"/>
      <c r="AB952" s="16"/>
      <c r="AC952" s="16"/>
      <c r="AD952" s="16"/>
      <c r="AE952" s="16"/>
    </row>
    <row r="953" spans="1:31" ht="19.5" customHeight="1" x14ac:dyDescent="0.25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  <c r="AA953" s="16"/>
      <c r="AB953" s="16"/>
      <c r="AC953" s="16"/>
      <c r="AD953" s="16"/>
      <c r="AE953" s="16"/>
    </row>
    <row r="954" spans="1:31" ht="19.5" customHeight="1" x14ac:dyDescent="0.25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  <c r="AA954" s="16"/>
      <c r="AB954" s="16"/>
      <c r="AC954" s="16"/>
      <c r="AD954" s="16"/>
      <c r="AE954" s="16"/>
    </row>
    <row r="955" spans="1:31" ht="19.5" customHeight="1" x14ac:dyDescent="0.25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  <c r="AA955" s="16"/>
      <c r="AB955" s="16"/>
      <c r="AC955" s="16"/>
      <c r="AD955" s="16"/>
      <c r="AE955" s="16"/>
    </row>
    <row r="956" spans="1:31" ht="19.5" customHeight="1" x14ac:dyDescent="0.25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  <c r="AA956" s="16"/>
      <c r="AB956" s="16"/>
      <c r="AC956" s="16"/>
      <c r="AD956" s="16"/>
      <c r="AE956" s="16"/>
    </row>
    <row r="957" spans="1:31" ht="19.5" customHeight="1" x14ac:dyDescent="0.25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  <c r="AA957" s="16"/>
      <c r="AB957" s="16"/>
      <c r="AC957" s="16"/>
      <c r="AD957" s="16"/>
      <c r="AE957" s="16"/>
    </row>
    <row r="958" spans="1:31" ht="19.5" customHeight="1" x14ac:dyDescent="0.25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  <c r="AA958" s="16"/>
      <c r="AB958" s="16"/>
      <c r="AC958" s="16"/>
      <c r="AD958" s="16"/>
      <c r="AE958" s="16"/>
    </row>
    <row r="959" spans="1:31" ht="19.5" customHeight="1" x14ac:dyDescent="0.25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  <c r="AA959" s="16"/>
      <c r="AB959" s="16"/>
      <c r="AC959" s="16"/>
      <c r="AD959" s="16"/>
      <c r="AE959" s="16"/>
    </row>
    <row r="960" spans="1:31" ht="19.5" customHeight="1" x14ac:dyDescent="0.25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  <c r="AA960" s="16"/>
      <c r="AB960" s="16"/>
      <c r="AC960" s="16"/>
      <c r="AD960" s="16"/>
      <c r="AE960" s="16"/>
    </row>
    <row r="961" spans="1:31" ht="19.5" customHeight="1" x14ac:dyDescent="0.25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  <c r="AA961" s="16"/>
      <c r="AB961" s="16"/>
      <c r="AC961" s="16"/>
      <c r="AD961" s="16"/>
      <c r="AE961" s="16"/>
    </row>
    <row r="962" spans="1:31" ht="19.5" customHeight="1" x14ac:dyDescent="0.25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  <c r="AA962" s="16"/>
      <c r="AB962" s="16"/>
      <c r="AC962" s="16"/>
      <c r="AD962" s="16"/>
      <c r="AE962" s="16"/>
    </row>
    <row r="963" spans="1:31" ht="19.5" customHeight="1" x14ac:dyDescent="0.25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  <c r="AA963" s="16"/>
      <c r="AB963" s="16"/>
      <c r="AC963" s="16"/>
      <c r="AD963" s="16"/>
      <c r="AE963" s="16"/>
    </row>
    <row r="964" spans="1:31" ht="19.5" customHeight="1" x14ac:dyDescent="0.25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  <c r="AA964" s="16"/>
      <c r="AB964" s="16"/>
      <c r="AC964" s="16"/>
      <c r="AD964" s="16"/>
      <c r="AE964" s="16"/>
    </row>
    <row r="965" spans="1:31" ht="19.5" customHeight="1" x14ac:dyDescent="0.25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  <c r="AA965" s="16"/>
      <c r="AB965" s="16"/>
      <c r="AC965" s="16"/>
      <c r="AD965" s="16"/>
      <c r="AE965" s="16"/>
    </row>
    <row r="966" spans="1:31" ht="19.5" customHeight="1" x14ac:dyDescent="0.25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  <c r="AA966" s="16"/>
      <c r="AB966" s="16"/>
      <c r="AC966" s="16"/>
      <c r="AD966" s="16"/>
      <c r="AE966" s="16"/>
    </row>
    <row r="967" spans="1:31" ht="19.5" customHeight="1" x14ac:dyDescent="0.25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  <c r="AA967" s="16"/>
      <c r="AB967" s="16"/>
      <c r="AC967" s="16"/>
      <c r="AD967" s="16"/>
      <c r="AE967" s="16"/>
    </row>
    <row r="968" spans="1:31" ht="19.5" customHeight="1" x14ac:dyDescent="0.25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  <c r="AA968" s="16"/>
      <c r="AB968" s="16"/>
      <c r="AC968" s="16"/>
      <c r="AD968" s="16"/>
      <c r="AE968" s="16"/>
    </row>
    <row r="969" spans="1:31" ht="19.5" customHeight="1" x14ac:dyDescent="0.25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  <c r="AA969" s="16"/>
      <c r="AB969" s="16"/>
      <c r="AC969" s="16"/>
      <c r="AD969" s="16"/>
      <c r="AE969" s="16"/>
    </row>
    <row r="970" spans="1:31" ht="19.5" customHeight="1" x14ac:dyDescent="0.25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  <c r="AA970" s="16"/>
      <c r="AB970" s="16"/>
      <c r="AC970" s="16"/>
      <c r="AD970" s="16"/>
      <c r="AE970" s="16"/>
    </row>
    <row r="971" spans="1:31" ht="19.5" customHeight="1" x14ac:dyDescent="0.25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  <c r="AA971" s="16"/>
      <c r="AB971" s="16"/>
      <c r="AC971" s="16"/>
      <c r="AD971" s="16"/>
      <c r="AE971" s="16"/>
    </row>
    <row r="972" spans="1:31" ht="19.5" customHeight="1" x14ac:dyDescent="0.25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  <c r="AA972" s="16"/>
      <c r="AB972" s="16"/>
      <c r="AC972" s="16"/>
      <c r="AD972" s="16"/>
      <c r="AE972" s="16"/>
    </row>
    <row r="973" spans="1:31" ht="19.5" customHeight="1" x14ac:dyDescent="0.25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  <c r="AA973" s="16"/>
      <c r="AB973" s="16"/>
      <c r="AC973" s="16"/>
      <c r="AD973" s="16"/>
      <c r="AE973" s="16"/>
    </row>
    <row r="974" spans="1:31" ht="19.5" customHeight="1" x14ac:dyDescent="0.25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  <c r="AA974" s="16"/>
      <c r="AB974" s="16"/>
      <c r="AC974" s="16"/>
      <c r="AD974" s="16"/>
      <c r="AE974" s="16"/>
    </row>
    <row r="975" spans="1:31" ht="19.5" customHeight="1" x14ac:dyDescent="0.25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  <c r="AA975" s="16"/>
      <c r="AB975" s="16"/>
      <c r="AC975" s="16"/>
      <c r="AD975" s="16"/>
      <c r="AE975" s="16"/>
    </row>
    <row r="976" spans="1:31" ht="19.5" customHeight="1" x14ac:dyDescent="0.25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  <c r="AA976" s="16"/>
      <c r="AB976" s="16"/>
      <c r="AC976" s="16"/>
      <c r="AD976" s="16"/>
      <c r="AE976" s="16"/>
    </row>
    <row r="977" spans="1:31" ht="19.5" customHeight="1" x14ac:dyDescent="0.25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  <c r="AA977" s="16"/>
      <c r="AB977" s="16"/>
      <c r="AC977" s="16"/>
      <c r="AD977" s="16"/>
      <c r="AE977" s="16"/>
    </row>
    <row r="978" spans="1:31" ht="19.5" customHeight="1" x14ac:dyDescent="0.25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  <c r="AA978" s="16"/>
      <c r="AB978" s="16"/>
      <c r="AC978" s="16"/>
      <c r="AD978" s="16"/>
      <c r="AE978" s="16"/>
    </row>
    <row r="979" spans="1:31" ht="19.5" customHeight="1" x14ac:dyDescent="0.25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  <c r="AA979" s="16"/>
      <c r="AB979" s="16"/>
      <c r="AC979" s="16"/>
      <c r="AD979" s="16"/>
      <c r="AE979" s="16"/>
    </row>
    <row r="980" spans="1:31" ht="19.5" customHeight="1" x14ac:dyDescent="0.25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  <c r="AA980" s="16"/>
      <c r="AB980" s="16"/>
      <c r="AC980" s="16"/>
      <c r="AD980" s="16"/>
      <c r="AE980" s="16"/>
    </row>
    <row r="981" spans="1:31" ht="19.5" customHeight="1" x14ac:dyDescent="0.25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  <c r="AA981" s="16"/>
      <c r="AB981" s="16"/>
      <c r="AC981" s="16"/>
      <c r="AD981" s="16"/>
      <c r="AE981" s="16"/>
    </row>
    <row r="982" spans="1:31" ht="19.5" customHeight="1" x14ac:dyDescent="0.25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  <c r="AA982" s="16"/>
      <c r="AB982" s="16"/>
      <c r="AC982" s="16"/>
      <c r="AD982" s="16"/>
      <c r="AE982" s="16"/>
    </row>
    <row r="983" spans="1:31" ht="19.5" customHeight="1" x14ac:dyDescent="0.25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  <c r="AA983" s="16"/>
      <c r="AB983" s="16"/>
      <c r="AC983" s="16"/>
      <c r="AD983" s="16"/>
      <c r="AE983" s="16"/>
    </row>
    <row r="984" spans="1:31" ht="19.5" customHeight="1" x14ac:dyDescent="0.25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  <c r="AA984" s="16"/>
      <c r="AB984" s="16"/>
      <c r="AC984" s="16"/>
      <c r="AD984" s="16"/>
      <c r="AE984" s="16"/>
    </row>
    <row r="985" spans="1:31" ht="19.5" customHeight="1" x14ac:dyDescent="0.25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  <c r="AA985" s="16"/>
      <c r="AB985" s="16"/>
      <c r="AC985" s="16"/>
      <c r="AD985" s="16"/>
      <c r="AE985" s="16"/>
    </row>
    <row r="986" spans="1:31" ht="19.5" customHeight="1" x14ac:dyDescent="0.25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  <c r="AA986" s="16"/>
      <c r="AB986" s="16"/>
      <c r="AC986" s="16"/>
      <c r="AD986" s="16"/>
      <c r="AE986" s="16"/>
    </row>
    <row r="987" spans="1:31" ht="19.5" customHeight="1" x14ac:dyDescent="0.25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  <c r="AA987" s="16"/>
      <c r="AB987" s="16"/>
      <c r="AC987" s="16"/>
      <c r="AD987" s="16"/>
      <c r="AE987" s="16"/>
    </row>
    <row r="988" spans="1:31" ht="19.5" customHeight="1" x14ac:dyDescent="0.25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  <c r="AA988" s="16"/>
      <c r="AB988" s="16"/>
      <c r="AC988" s="16"/>
      <c r="AD988" s="16"/>
      <c r="AE988" s="16"/>
    </row>
    <row r="989" spans="1:31" ht="19.5" customHeight="1" x14ac:dyDescent="0.25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  <c r="AA989" s="16"/>
      <c r="AB989" s="16"/>
      <c r="AC989" s="16"/>
      <c r="AD989" s="16"/>
      <c r="AE989" s="16"/>
    </row>
    <row r="990" spans="1:31" ht="19.5" customHeight="1" x14ac:dyDescent="0.25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  <c r="AA990" s="16"/>
      <c r="AB990" s="16"/>
      <c r="AC990" s="16"/>
      <c r="AD990" s="16"/>
      <c r="AE990" s="16"/>
    </row>
    <row r="991" spans="1:31" ht="19.5" customHeight="1" x14ac:dyDescent="0.25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  <c r="AA991" s="16"/>
      <c r="AB991" s="16"/>
      <c r="AC991" s="16"/>
      <c r="AD991" s="16"/>
      <c r="AE991" s="16"/>
    </row>
    <row r="992" spans="1:31" ht="19.5" customHeight="1" x14ac:dyDescent="0.25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  <c r="AA992" s="16"/>
      <c r="AB992" s="16"/>
      <c r="AC992" s="16"/>
      <c r="AD992" s="16"/>
      <c r="AE992" s="16"/>
    </row>
    <row r="993" spans="1:31" ht="19.5" customHeight="1" x14ac:dyDescent="0.25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  <c r="AA993" s="16"/>
      <c r="AB993" s="16"/>
      <c r="AC993" s="16"/>
      <c r="AD993" s="16"/>
      <c r="AE993" s="16"/>
    </row>
    <row r="994" spans="1:31" ht="19.5" customHeight="1" x14ac:dyDescent="0.25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  <c r="AA994" s="16"/>
      <c r="AB994" s="16"/>
      <c r="AC994" s="16"/>
      <c r="AD994" s="16"/>
      <c r="AE994" s="16"/>
    </row>
    <row r="995" spans="1:31" ht="19.5" customHeight="1" x14ac:dyDescent="0.25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  <c r="AA995" s="16"/>
      <c r="AB995" s="16"/>
      <c r="AC995" s="16"/>
      <c r="AD995" s="16"/>
      <c r="AE995" s="16"/>
    </row>
    <row r="996" spans="1:31" ht="19.5" customHeight="1" x14ac:dyDescent="0.25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  <c r="AA996" s="16"/>
      <c r="AB996" s="16"/>
      <c r="AC996" s="16"/>
      <c r="AD996" s="16"/>
      <c r="AE996" s="16"/>
    </row>
    <row r="997" spans="1:31" ht="19.5" customHeight="1" x14ac:dyDescent="0.25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  <c r="AA997" s="16"/>
      <c r="AB997" s="16"/>
      <c r="AC997" s="16"/>
      <c r="AD997" s="16"/>
      <c r="AE997" s="16"/>
    </row>
    <row r="998" spans="1:31" ht="19.5" customHeight="1" x14ac:dyDescent="0.25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  <c r="AA998" s="16"/>
      <c r="AB998" s="16"/>
      <c r="AC998" s="16"/>
      <c r="AD998" s="16"/>
      <c r="AE998" s="16"/>
    </row>
    <row r="999" spans="1:31" ht="19.5" customHeight="1" x14ac:dyDescent="0.25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  <c r="AA999" s="16"/>
      <c r="AB999" s="16"/>
      <c r="AC999" s="16"/>
      <c r="AD999" s="16"/>
      <c r="AE999" s="16"/>
    </row>
    <row r="1000" spans="1:31" ht="19.5" customHeight="1" x14ac:dyDescent="0.25">
      <c r="A1000" s="16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  <c r="AA1000" s="16"/>
      <c r="AB1000" s="16"/>
      <c r="AC1000" s="16"/>
      <c r="AD1000" s="16"/>
      <c r="AE1000" s="16"/>
    </row>
    <row r="1001" spans="1:31" ht="19.5" customHeight="1" x14ac:dyDescent="0.25">
      <c r="A1001" s="16"/>
      <c r="B1001" s="16"/>
      <c r="C1001" s="16"/>
      <c r="D1001" s="16"/>
      <c r="E1001" s="16"/>
      <c r="F1001" s="16"/>
      <c r="G1001" s="16"/>
      <c r="H1001" s="16"/>
      <c r="I1001" s="16"/>
      <c r="J1001" s="16"/>
      <c r="K1001" s="16"/>
      <c r="L1001" s="16"/>
      <c r="M1001" s="16"/>
      <c r="N1001" s="16"/>
      <c r="O1001" s="16"/>
      <c r="P1001" s="16"/>
      <c r="Q1001" s="16"/>
      <c r="R1001" s="16"/>
      <c r="S1001" s="16"/>
      <c r="T1001" s="16"/>
      <c r="U1001" s="16"/>
      <c r="V1001" s="16"/>
      <c r="W1001" s="16"/>
      <c r="X1001" s="16"/>
      <c r="Y1001" s="16"/>
      <c r="Z1001" s="16"/>
      <c r="AA1001" s="16"/>
      <c r="AB1001" s="16"/>
      <c r="AC1001" s="16"/>
      <c r="AD1001" s="16"/>
      <c r="AE1001" s="16"/>
    </row>
    <row r="1002" spans="1:31" ht="19.5" customHeight="1" x14ac:dyDescent="0.25">
      <c r="A1002" s="16"/>
      <c r="B1002" s="16"/>
      <c r="C1002" s="16"/>
      <c r="D1002" s="16"/>
      <c r="E1002" s="16"/>
      <c r="F1002" s="16"/>
      <c r="G1002" s="16"/>
      <c r="H1002" s="16"/>
      <c r="I1002" s="16"/>
      <c r="J1002" s="16"/>
      <c r="K1002" s="16"/>
      <c r="L1002" s="16"/>
      <c r="M1002" s="16"/>
      <c r="N1002" s="16"/>
      <c r="O1002" s="16"/>
      <c r="P1002" s="16"/>
      <c r="Q1002" s="16"/>
      <c r="R1002" s="16"/>
      <c r="S1002" s="16"/>
      <c r="T1002" s="16"/>
      <c r="U1002" s="16"/>
      <c r="V1002" s="16"/>
      <c r="W1002" s="16"/>
      <c r="X1002" s="16"/>
      <c r="Y1002" s="16"/>
      <c r="Z1002" s="16"/>
      <c r="AA1002" s="16"/>
      <c r="AB1002" s="16"/>
      <c r="AC1002" s="16"/>
      <c r="AD1002" s="16"/>
      <c r="AE1002" s="16"/>
    </row>
    <row r="1003" spans="1:31" ht="19.5" customHeight="1" x14ac:dyDescent="0.25">
      <c r="A1003" s="16"/>
      <c r="B1003" s="16"/>
      <c r="C1003" s="16"/>
      <c r="D1003" s="16"/>
      <c r="E1003" s="16"/>
      <c r="F1003" s="16"/>
      <c r="G1003" s="16"/>
      <c r="H1003" s="16"/>
      <c r="I1003" s="16"/>
      <c r="J1003" s="16"/>
      <c r="K1003" s="16"/>
      <c r="L1003" s="16"/>
      <c r="M1003" s="16"/>
      <c r="N1003" s="16"/>
      <c r="O1003" s="16"/>
      <c r="P1003" s="16"/>
      <c r="Q1003" s="16"/>
      <c r="R1003" s="16"/>
      <c r="S1003" s="16"/>
      <c r="T1003" s="16"/>
      <c r="U1003" s="16"/>
      <c r="V1003" s="16"/>
      <c r="W1003" s="16"/>
      <c r="X1003" s="16"/>
      <c r="Y1003" s="16"/>
      <c r="Z1003" s="16"/>
      <c r="AA1003" s="16"/>
      <c r="AB1003" s="16"/>
      <c r="AC1003" s="16"/>
      <c r="AD1003" s="16"/>
      <c r="AE1003" s="16"/>
    </row>
    <row r="1004" spans="1:31" ht="19.5" customHeight="1" x14ac:dyDescent="0.25">
      <c r="A1004" s="16"/>
      <c r="B1004" s="16"/>
      <c r="C1004" s="16"/>
      <c r="D1004" s="16"/>
      <c r="E1004" s="16"/>
      <c r="F1004" s="16"/>
      <c r="G1004" s="16"/>
      <c r="H1004" s="16"/>
      <c r="I1004" s="16"/>
      <c r="J1004" s="16"/>
      <c r="K1004" s="16"/>
      <c r="L1004" s="16"/>
      <c r="M1004" s="16"/>
      <c r="N1004" s="16"/>
      <c r="O1004" s="16"/>
      <c r="P1004" s="16"/>
      <c r="Q1004" s="16"/>
      <c r="R1004" s="16"/>
      <c r="S1004" s="16"/>
      <c r="T1004" s="16"/>
      <c r="U1004" s="16"/>
      <c r="V1004" s="16"/>
      <c r="W1004" s="16"/>
      <c r="X1004" s="16"/>
      <c r="Y1004" s="16"/>
      <c r="Z1004" s="16"/>
      <c r="AA1004" s="16"/>
      <c r="AB1004" s="16"/>
      <c r="AC1004" s="16"/>
      <c r="AD1004" s="16"/>
      <c r="AE1004" s="16"/>
    </row>
    <row r="1005" spans="1:31" ht="19.5" customHeight="1" x14ac:dyDescent="0.25">
      <c r="A1005" s="16"/>
      <c r="B1005" s="16"/>
      <c r="C1005" s="16"/>
      <c r="D1005" s="16"/>
      <c r="E1005" s="16"/>
      <c r="F1005" s="16"/>
      <c r="G1005" s="16"/>
      <c r="H1005" s="16"/>
      <c r="I1005" s="16"/>
      <c r="J1005" s="16"/>
      <c r="K1005" s="16"/>
      <c r="L1005" s="16"/>
      <c r="M1005" s="16"/>
      <c r="N1005" s="16"/>
      <c r="O1005" s="16"/>
      <c r="P1005" s="16"/>
      <c r="Q1005" s="16"/>
      <c r="R1005" s="16"/>
      <c r="S1005" s="16"/>
      <c r="T1005" s="16"/>
      <c r="U1005" s="16"/>
      <c r="V1005" s="16"/>
      <c r="W1005" s="16"/>
      <c r="X1005" s="16"/>
      <c r="Y1005" s="16"/>
      <c r="Z1005" s="16"/>
      <c r="AA1005" s="16"/>
      <c r="AB1005" s="16"/>
      <c r="AC1005" s="16"/>
      <c r="AD1005" s="16"/>
      <c r="AE1005" s="16"/>
    </row>
    <row r="1006" spans="1:31" ht="19.5" customHeight="1" x14ac:dyDescent="0.25">
      <c r="A1006" s="16"/>
      <c r="B1006" s="16"/>
      <c r="C1006" s="16"/>
      <c r="D1006" s="16"/>
      <c r="E1006" s="16"/>
      <c r="F1006" s="16"/>
      <c r="G1006" s="16"/>
      <c r="H1006" s="16"/>
      <c r="I1006" s="16"/>
      <c r="J1006" s="16"/>
      <c r="K1006" s="16"/>
      <c r="L1006" s="16"/>
      <c r="M1006" s="16"/>
      <c r="N1006" s="16"/>
      <c r="O1006" s="16"/>
      <c r="P1006" s="16"/>
      <c r="Q1006" s="16"/>
      <c r="R1006" s="16"/>
      <c r="S1006" s="16"/>
      <c r="T1006" s="16"/>
      <c r="U1006" s="16"/>
      <c r="V1006" s="16"/>
      <c r="W1006" s="16"/>
      <c r="X1006" s="16"/>
      <c r="Y1006" s="16"/>
      <c r="Z1006" s="16"/>
      <c r="AA1006" s="16"/>
      <c r="AB1006" s="16"/>
      <c r="AC1006" s="16"/>
      <c r="AD1006" s="16"/>
      <c r="AE1006" s="16"/>
    </row>
    <row r="1007" spans="1:31" ht="19.5" customHeight="1" x14ac:dyDescent="0.25">
      <c r="A1007" s="16"/>
      <c r="B1007" s="16"/>
      <c r="C1007" s="16"/>
      <c r="D1007" s="16"/>
      <c r="E1007" s="16"/>
      <c r="F1007" s="16"/>
      <c r="G1007" s="16"/>
      <c r="H1007" s="16"/>
      <c r="I1007" s="16"/>
      <c r="J1007" s="16"/>
      <c r="K1007" s="16"/>
      <c r="L1007" s="16"/>
      <c r="M1007" s="16"/>
      <c r="N1007" s="16"/>
      <c r="O1007" s="16"/>
      <c r="P1007" s="16"/>
      <c r="Q1007" s="16"/>
      <c r="R1007" s="16"/>
      <c r="S1007" s="16"/>
      <c r="T1007" s="16"/>
      <c r="U1007" s="16"/>
      <c r="V1007" s="16"/>
      <c r="W1007" s="16"/>
      <c r="X1007" s="16"/>
      <c r="Y1007" s="16"/>
      <c r="Z1007" s="16"/>
      <c r="AA1007" s="16"/>
      <c r="AB1007" s="16"/>
      <c r="AC1007" s="16"/>
      <c r="AD1007" s="16"/>
      <c r="AE1007" s="16"/>
    </row>
    <row r="1008" spans="1:31" ht="19.5" customHeight="1" x14ac:dyDescent="0.25">
      <c r="A1008" s="16"/>
      <c r="B1008" s="16"/>
      <c r="C1008" s="16"/>
      <c r="D1008" s="16"/>
      <c r="E1008" s="16"/>
      <c r="F1008" s="16"/>
      <c r="G1008" s="16"/>
      <c r="H1008" s="16"/>
      <c r="I1008" s="16"/>
      <c r="J1008" s="16"/>
      <c r="K1008" s="16"/>
      <c r="L1008" s="16"/>
      <c r="M1008" s="16"/>
      <c r="N1008" s="16"/>
      <c r="O1008" s="16"/>
      <c r="P1008" s="16"/>
      <c r="Q1008" s="16"/>
      <c r="R1008" s="16"/>
      <c r="S1008" s="16"/>
      <c r="T1008" s="16"/>
      <c r="U1008" s="16"/>
      <c r="V1008" s="16"/>
      <c r="W1008" s="16"/>
      <c r="X1008" s="16"/>
      <c r="Y1008" s="16"/>
      <c r="Z1008" s="16"/>
      <c r="AA1008" s="16"/>
      <c r="AB1008" s="16"/>
      <c r="AC1008" s="16"/>
      <c r="AD1008" s="16"/>
      <c r="AE1008" s="16"/>
    </row>
    <row r="1009" spans="1:31" ht="19.5" customHeight="1" x14ac:dyDescent="0.25">
      <c r="A1009" s="16"/>
      <c r="B1009" s="16"/>
      <c r="C1009" s="16"/>
      <c r="D1009" s="16"/>
      <c r="E1009" s="16"/>
      <c r="F1009" s="16"/>
      <c r="G1009" s="16"/>
      <c r="H1009" s="16"/>
      <c r="I1009" s="16"/>
      <c r="J1009" s="16"/>
      <c r="K1009" s="16"/>
      <c r="L1009" s="16"/>
      <c r="M1009" s="16"/>
      <c r="N1009" s="16"/>
      <c r="O1009" s="16"/>
      <c r="P1009" s="16"/>
      <c r="Q1009" s="16"/>
      <c r="R1009" s="16"/>
      <c r="S1009" s="16"/>
      <c r="T1009" s="16"/>
      <c r="U1009" s="16"/>
      <c r="V1009" s="16"/>
      <c r="W1009" s="16"/>
      <c r="X1009" s="16"/>
      <c r="Y1009" s="16"/>
      <c r="Z1009" s="16"/>
      <c r="AA1009" s="16"/>
      <c r="AB1009" s="16"/>
      <c r="AC1009" s="16"/>
      <c r="AD1009" s="16"/>
      <c r="AE1009" s="16"/>
    </row>
    <row r="1010" spans="1:31" ht="19.5" customHeight="1" x14ac:dyDescent="0.25">
      <c r="A1010" s="16"/>
      <c r="B1010" s="16"/>
      <c r="C1010" s="16"/>
      <c r="D1010" s="16"/>
      <c r="E1010" s="16"/>
      <c r="F1010" s="16"/>
      <c r="G1010" s="16"/>
      <c r="H1010" s="16"/>
      <c r="I1010" s="16"/>
      <c r="J1010" s="16"/>
      <c r="K1010" s="16"/>
      <c r="L1010" s="16"/>
      <c r="M1010" s="16"/>
      <c r="N1010" s="16"/>
      <c r="O1010" s="16"/>
      <c r="P1010" s="16"/>
      <c r="Q1010" s="16"/>
      <c r="R1010" s="16"/>
      <c r="S1010" s="16"/>
      <c r="T1010" s="16"/>
      <c r="U1010" s="16"/>
      <c r="V1010" s="16"/>
      <c r="W1010" s="16"/>
      <c r="X1010" s="16"/>
      <c r="Y1010" s="16"/>
      <c r="Z1010" s="16"/>
      <c r="AA1010" s="16"/>
      <c r="AB1010" s="16"/>
      <c r="AC1010" s="16"/>
      <c r="AD1010" s="16"/>
      <c r="AE1010" s="16"/>
    </row>
    <row r="1011" spans="1:31" ht="19.5" customHeight="1" x14ac:dyDescent="0.25">
      <c r="A1011" s="16"/>
      <c r="B1011" s="16"/>
      <c r="C1011" s="16"/>
      <c r="D1011" s="16"/>
      <c r="E1011" s="16"/>
      <c r="F1011" s="16"/>
      <c r="G1011" s="16"/>
      <c r="H1011" s="16"/>
      <c r="I1011" s="16"/>
      <c r="J1011" s="16"/>
      <c r="K1011" s="16"/>
      <c r="L1011" s="16"/>
      <c r="M1011" s="16"/>
      <c r="N1011" s="16"/>
      <c r="O1011" s="16"/>
      <c r="P1011" s="16"/>
      <c r="Q1011" s="16"/>
      <c r="R1011" s="16"/>
      <c r="S1011" s="16"/>
      <c r="T1011" s="16"/>
      <c r="U1011" s="16"/>
      <c r="V1011" s="16"/>
      <c r="W1011" s="16"/>
      <c r="X1011" s="16"/>
      <c r="Y1011" s="16"/>
      <c r="Z1011" s="16"/>
      <c r="AA1011" s="16"/>
      <c r="AB1011" s="16"/>
      <c r="AC1011" s="16"/>
      <c r="AD1011" s="16"/>
      <c r="AE1011" s="16"/>
    </row>
    <row r="1012" spans="1:31" ht="19.5" customHeight="1" x14ac:dyDescent="0.25">
      <c r="A1012" s="16"/>
      <c r="B1012" s="16"/>
      <c r="C1012" s="16"/>
      <c r="D1012" s="16"/>
      <c r="E1012" s="16"/>
      <c r="F1012" s="16"/>
      <c r="G1012" s="16"/>
      <c r="H1012" s="16"/>
      <c r="I1012" s="16"/>
      <c r="J1012" s="16"/>
      <c r="K1012" s="16"/>
      <c r="L1012" s="16"/>
      <c r="M1012" s="16"/>
      <c r="N1012" s="16"/>
      <c r="O1012" s="16"/>
      <c r="P1012" s="16"/>
      <c r="Q1012" s="16"/>
      <c r="R1012" s="16"/>
      <c r="S1012" s="16"/>
      <c r="T1012" s="16"/>
      <c r="U1012" s="16"/>
      <c r="V1012" s="16"/>
      <c r="W1012" s="16"/>
      <c r="X1012" s="16"/>
      <c r="Y1012" s="16"/>
      <c r="Z1012" s="16"/>
      <c r="AA1012" s="16"/>
      <c r="AB1012" s="16"/>
      <c r="AC1012" s="16"/>
      <c r="AD1012" s="16"/>
      <c r="AE1012" s="16"/>
    </row>
    <row r="1013" spans="1:31" ht="19.5" customHeight="1" x14ac:dyDescent="0.25">
      <c r="A1013" s="16"/>
      <c r="B1013" s="16"/>
      <c r="C1013" s="16"/>
      <c r="D1013" s="16"/>
      <c r="E1013" s="16"/>
      <c r="F1013" s="16"/>
      <c r="G1013" s="16"/>
      <c r="H1013" s="16"/>
      <c r="I1013" s="16"/>
      <c r="J1013" s="16"/>
      <c r="K1013" s="16"/>
      <c r="L1013" s="16"/>
      <c r="M1013" s="16"/>
      <c r="N1013" s="16"/>
      <c r="O1013" s="16"/>
      <c r="P1013" s="16"/>
      <c r="Q1013" s="16"/>
      <c r="R1013" s="16"/>
      <c r="S1013" s="16"/>
      <c r="T1013" s="16"/>
      <c r="U1013" s="16"/>
      <c r="V1013" s="16"/>
      <c r="W1013" s="16"/>
      <c r="X1013" s="16"/>
      <c r="Y1013" s="16"/>
      <c r="Z1013" s="16"/>
      <c r="AA1013" s="16"/>
      <c r="AB1013" s="16"/>
      <c r="AC1013" s="16"/>
      <c r="AD1013" s="16"/>
      <c r="AE1013" s="16"/>
    </row>
    <row r="1014" spans="1:31" ht="19.5" customHeight="1" x14ac:dyDescent="0.25">
      <c r="A1014" s="16"/>
      <c r="B1014" s="16"/>
      <c r="C1014" s="16"/>
      <c r="D1014" s="16"/>
      <c r="E1014" s="16"/>
      <c r="F1014" s="16"/>
      <c r="G1014" s="16"/>
      <c r="H1014" s="16"/>
      <c r="I1014" s="16"/>
      <c r="J1014" s="16"/>
      <c r="K1014" s="16"/>
      <c r="L1014" s="16"/>
      <c r="M1014" s="16"/>
      <c r="N1014" s="16"/>
      <c r="O1014" s="16"/>
      <c r="P1014" s="16"/>
      <c r="Q1014" s="16"/>
      <c r="R1014" s="16"/>
      <c r="S1014" s="16"/>
      <c r="T1014" s="16"/>
      <c r="U1014" s="16"/>
      <c r="V1014" s="16"/>
      <c r="W1014" s="16"/>
      <c r="X1014" s="16"/>
      <c r="Y1014" s="16"/>
      <c r="Z1014" s="16"/>
      <c r="AA1014" s="16"/>
      <c r="AB1014" s="16"/>
      <c r="AC1014" s="16"/>
      <c r="AD1014" s="16"/>
      <c r="AE1014" s="16"/>
    </row>
    <row r="1015" spans="1:31" ht="19.5" customHeight="1" x14ac:dyDescent="0.25">
      <c r="A1015" s="16"/>
      <c r="B1015" s="16"/>
      <c r="C1015" s="16"/>
      <c r="D1015" s="16"/>
      <c r="E1015" s="16"/>
      <c r="F1015" s="16"/>
      <c r="G1015" s="16"/>
      <c r="H1015" s="16"/>
      <c r="I1015" s="16"/>
      <c r="J1015" s="16"/>
      <c r="K1015" s="16"/>
      <c r="L1015" s="16"/>
      <c r="M1015" s="16"/>
      <c r="N1015" s="16"/>
      <c r="O1015" s="16"/>
      <c r="P1015" s="16"/>
      <c r="Q1015" s="16"/>
      <c r="R1015" s="16"/>
      <c r="S1015" s="16"/>
      <c r="T1015" s="16"/>
      <c r="U1015" s="16"/>
      <c r="V1015" s="16"/>
      <c r="W1015" s="16"/>
      <c r="X1015" s="16"/>
      <c r="Y1015" s="16"/>
      <c r="Z1015" s="16"/>
      <c r="AA1015" s="16"/>
      <c r="AB1015" s="16"/>
      <c r="AC1015" s="16"/>
      <c r="AD1015" s="16"/>
      <c r="AE1015" s="16"/>
    </row>
    <row r="1016" spans="1:31" ht="19.5" customHeight="1" x14ac:dyDescent="0.25">
      <c r="A1016" s="16"/>
      <c r="B1016" s="16"/>
      <c r="C1016" s="16"/>
      <c r="D1016" s="16"/>
      <c r="E1016" s="16"/>
      <c r="F1016" s="16"/>
      <c r="G1016" s="16"/>
      <c r="H1016" s="16"/>
      <c r="I1016" s="16"/>
      <c r="J1016" s="16"/>
      <c r="K1016" s="16"/>
      <c r="L1016" s="16"/>
      <c r="M1016" s="16"/>
      <c r="N1016" s="16"/>
      <c r="O1016" s="16"/>
      <c r="P1016" s="16"/>
      <c r="Q1016" s="16"/>
      <c r="R1016" s="16"/>
      <c r="S1016" s="16"/>
      <c r="T1016" s="16"/>
      <c r="U1016" s="16"/>
      <c r="V1016" s="16"/>
      <c r="W1016" s="16"/>
      <c r="X1016" s="16"/>
      <c r="Y1016" s="16"/>
      <c r="Z1016" s="16"/>
      <c r="AA1016" s="16"/>
      <c r="AB1016" s="16"/>
      <c r="AC1016" s="16"/>
      <c r="AD1016" s="16"/>
      <c r="AE1016" s="16"/>
    </row>
    <row r="1017" spans="1:31" ht="19.5" customHeight="1" x14ac:dyDescent="0.25">
      <c r="A1017" s="16"/>
      <c r="B1017" s="16"/>
      <c r="C1017" s="16"/>
      <c r="D1017" s="16"/>
      <c r="E1017" s="16"/>
      <c r="F1017" s="16"/>
      <c r="G1017" s="16"/>
      <c r="H1017" s="16"/>
      <c r="I1017" s="16"/>
      <c r="J1017" s="16"/>
      <c r="K1017" s="16"/>
      <c r="L1017" s="16"/>
      <c r="M1017" s="16"/>
      <c r="N1017" s="16"/>
      <c r="O1017" s="16"/>
      <c r="P1017" s="16"/>
      <c r="Q1017" s="16"/>
      <c r="R1017" s="16"/>
      <c r="S1017" s="16"/>
      <c r="T1017" s="16"/>
      <c r="U1017" s="16"/>
      <c r="V1017" s="16"/>
      <c r="W1017" s="16"/>
      <c r="X1017" s="16"/>
      <c r="Y1017" s="16"/>
      <c r="Z1017" s="16"/>
      <c r="AA1017" s="16"/>
      <c r="AB1017" s="16"/>
      <c r="AC1017" s="16"/>
      <c r="AD1017" s="16"/>
      <c r="AE1017" s="16"/>
    </row>
    <row r="1018" spans="1:31" ht="19.5" customHeight="1" x14ac:dyDescent="0.25">
      <c r="A1018" s="16"/>
      <c r="B1018" s="16"/>
      <c r="C1018" s="16"/>
      <c r="D1018" s="16"/>
      <c r="E1018" s="16"/>
      <c r="F1018" s="16"/>
      <c r="G1018" s="16"/>
      <c r="H1018" s="16"/>
      <c r="I1018" s="16"/>
      <c r="J1018" s="16"/>
      <c r="K1018" s="16"/>
      <c r="L1018" s="16"/>
      <c r="M1018" s="16"/>
      <c r="N1018" s="16"/>
      <c r="O1018" s="16"/>
      <c r="P1018" s="16"/>
      <c r="Q1018" s="16"/>
      <c r="R1018" s="16"/>
      <c r="S1018" s="16"/>
      <c r="T1018" s="16"/>
      <c r="U1018" s="16"/>
      <c r="V1018" s="16"/>
      <c r="W1018" s="16"/>
      <c r="X1018" s="16"/>
      <c r="Y1018" s="16"/>
      <c r="Z1018" s="16"/>
      <c r="AA1018" s="16"/>
      <c r="AB1018" s="16"/>
      <c r="AC1018" s="16"/>
      <c r="AD1018" s="16"/>
      <c r="AE1018" s="16"/>
    </row>
    <row r="1019" spans="1:31" ht="19.5" customHeight="1" x14ac:dyDescent="0.25">
      <c r="A1019" s="16"/>
      <c r="B1019" s="16"/>
      <c r="C1019" s="16"/>
      <c r="D1019" s="16"/>
      <c r="E1019" s="16"/>
      <c r="F1019" s="16"/>
      <c r="G1019" s="16"/>
      <c r="H1019" s="16"/>
      <c r="I1019" s="16"/>
      <c r="J1019" s="16"/>
      <c r="K1019" s="16"/>
      <c r="L1019" s="16"/>
      <c r="M1019" s="16"/>
      <c r="N1019" s="16"/>
      <c r="O1019" s="16"/>
      <c r="P1019" s="16"/>
      <c r="Q1019" s="16"/>
      <c r="R1019" s="16"/>
      <c r="S1019" s="16"/>
      <c r="T1019" s="16"/>
      <c r="U1019" s="16"/>
      <c r="V1019" s="16"/>
      <c r="W1019" s="16"/>
      <c r="X1019" s="16"/>
      <c r="Y1019" s="16"/>
      <c r="Z1019" s="16"/>
      <c r="AA1019" s="16"/>
      <c r="AB1019" s="16"/>
      <c r="AC1019" s="16"/>
      <c r="AD1019" s="16"/>
      <c r="AE1019" s="16"/>
    </row>
    <row r="1020" spans="1:31" ht="19.5" customHeight="1" x14ac:dyDescent="0.25">
      <c r="A1020" s="16"/>
      <c r="B1020" s="16"/>
      <c r="C1020" s="16"/>
      <c r="D1020" s="16"/>
      <c r="E1020" s="16"/>
      <c r="F1020" s="16"/>
      <c r="G1020" s="16"/>
      <c r="H1020" s="16"/>
      <c r="I1020" s="16"/>
      <c r="J1020" s="16"/>
      <c r="K1020" s="16"/>
      <c r="L1020" s="16"/>
      <c r="M1020" s="16"/>
      <c r="N1020" s="16"/>
      <c r="O1020" s="16"/>
      <c r="P1020" s="16"/>
      <c r="Q1020" s="16"/>
      <c r="R1020" s="16"/>
      <c r="S1020" s="16"/>
      <c r="T1020" s="16"/>
      <c r="U1020" s="16"/>
      <c r="V1020" s="16"/>
      <c r="W1020" s="16"/>
      <c r="X1020" s="16"/>
      <c r="Y1020" s="16"/>
      <c r="Z1020" s="16"/>
      <c r="AA1020" s="16"/>
      <c r="AB1020" s="16"/>
      <c r="AC1020" s="16"/>
      <c r="AD1020" s="16"/>
      <c r="AE1020" s="16"/>
    </row>
    <row r="1021" spans="1:31" ht="19.5" customHeight="1" x14ac:dyDescent="0.25">
      <c r="A1021" s="16"/>
      <c r="B1021" s="16"/>
      <c r="C1021" s="16"/>
      <c r="D1021" s="16"/>
      <c r="E1021" s="16"/>
      <c r="F1021" s="16"/>
      <c r="G1021" s="16"/>
      <c r="H1021" s="16"/>
      <c r="I1021" s="16"/>
      <c r="J1021" s="16"/>
      <c r="K1021" s="16"/>
      <c r="L1021" s="16"/>
      <c r="M1021" s="16"/>
      <c r="N1021" s="16"/>
      <c r="O1021" s="16"/>
      <c r="P1021" s="16"/>
      <c r="Q1021" s="16"/>
      <c r="R1021" s="16"/>
      <c r="S1021" s="16"/>
      <c r="T1021" s="16"/>
      <c r="U1021" s="16"/>
      <c r="V1021" s="16"/>
      <c r="W1021" s="16"/>
      <c r="X1021" s="16"/>
      <c r="Y1021" s="16"/>
      <c r="Z1021" s="16"/>
      <c r="AA1021" s="16"/>
      <c r="AB1021" s="16"/>
      <c r="AC1021" s="16"/>
      <c r="AD1021" s="16"/>
      <c r="AE1021" s="16"/>
    </row>
    <row r="1022" spans="1:31" ht="19.5" customHeight="1" x14ac:dyDescent="0.25">
      <c r="A1022" s="16"/>
      <c r="B1022" s="16"/>
      <c r="C1022" s="16"/>
      <c r="D1022" s="16"/>
      <c r="E1022" s="16"/>
      <c r="F1022" s="16"/>
      <c r="G1022" s="16"/>
      <c r="H1022" s="16"/>
      <c r="I1022" s="16"/>
      <c r="J1022" s="16"/>
      <c r="K1022" s="16"/>
      <c r="L1022" s="16"/>
      <c r="M1022" s="16"/>
      <c r="N1022" s="16"/>
      <c r="O1022" s="16"/>
      <c r="P1022" s="16"/>
      <c r="Q1022" s="16"/>
      <c r="R1022" s="16"/>
      <c r="S1022" s="16"/>
      <c r="T1022" s="16"/>
      <c r="U1022" s="16"/>
      <c r="V1022" s="16"/>
      <c r="W1022" s="16"/>
      <c r="X1022" s="16"/>
      <c r="Y1022" s="16"/>
      <c r="Z1022" s="16"/>
      <c r="AA1022" s="16"/>
      <c r="AB1022" s="16"/>
      <c r="AC1022" s="16"/>
      <c r="AD1022" s="16"/>
      <c r="AE1022" s="16"/>
    </row>
    <row r="1023" spans="1:31" ht="19.5" customHeight="1" x14ac:dyDescent="0.25">
      <c r="A1023" s="16"/>
      <c r="B1023" s="16"/>
      <c r="C1023" s="16"/>
      <c r="D1023" s="16"/>
      <c r="E1023" s="16"/>
      <c r="F1023" s="16"/>
      <c r="G1023" s="16"/>
      <c r="H1023" s="16"/>
      <c r="I1023" s="16"/>
      <c r="J1023" s="16"/>
      <c r="K1023" s="16"/>
      <c r="L1023" s="16"/>
      <c r="M1023" s="16"/>
      <c r="N1023" s="16"/>
      <c r="O1023" s="16"/>
      <c r="P1023" s="16"/>
      <c r="Q1023" s="16"/>
      <c r="R1023" s="16"/>
      <c r="S1023" s="16"/>
      <c r="T1023" s="16"/>
      <c r="U1023" s="16"/>
      <c r="V1023" s="16"/>
      <c r="W1023" s="16"/>
      <c r="X1023" s="16"/>
      <c r="Y1023" s="16"/>
      <c r="Z1023" s="16"/>
      <c r="AA1023" s="16"/>
      <c r="AB1023" s="16"/>
      <c r="AC1023" s="16"/>
      <c r="AD1023" s="16"/>
      <c r="AE1023" s="16"/>
    </row>
    <row r="1024" spans="1:31" ht="19.5" customHeight="1" x14ac:dyDescent="0.25">
      <c r="A1024" s="16"/>
      <c r="B1024" s="16"/>
      <c r="C1024" s="16"/>
      <c r="D1024" s="16"/>
      <c r="E1024" s="16"/>
      <c r="F1024" s="16"/>
      <c r="G1024" s="16"/>
      <c r="H1024" s="16"/>
      <c r="I1024" s="16"/>
      <c r="J1024" s="16"/>
      <c r="K1024" s="16"/>
      <c r="L1024" s="16"/>
      <c r="M1024" s="16"/>
      <c r="N1024" s="16"/>
      <c r="O1024" s="16"/>
      <c r="P1024" s="16"/>
      <c r="Q1024" s="16"/>
      <c r="R1024" s="16"/>
      <c r="S1024" s="16"/>
      <c r="T1024" s="16"/>
      <c r="U1024" s="16"/>
      <c r="V1024" s="16"/>
      <c r="W1024" s="16"/>
      <c r="X1024" s="16"/>
      <c r="Y1024" s="16"/>
      <c r="Z1024" s="16"/>
      <c r="AA1024" s="16"/>
      <c r="AB1024" s="16"/>
      <c r="AC1024" s="16"/>
      <c r="AD1024" s="16"/>
      <c r="AE1024" s="16"/>
    </row>
    <row r="1025" spans="1:31" ht="19.5" customHeight="1" x14ac:dyDescent="0.25">
      <c r="A1025" s="16"/>
      <c r="B1025" s="16"/>
      <c r="C1025" s="16"/>
      <c r="D1025" s="16"/>
      <c r="E1025" s="16"/>
      <c r="F1025" s="16"/>
      <c r="G1025" s="16"/>
      <c r="H1025" s="16"/>
      <c r="I1025" s="16"/>
      <c r="J1025" s="16"/>
      <c r="K1025" s="16"/>
      <c r="L1025" s="16"/>
      <c r="M1025" s="16"/>
      <c r="N1025" s="16"/>
      <c r="O1025" s="16"/>
      <c r="P1025" s="16"/>
      <c r="Q1025" s="16"/>
      <c r="R1025" s="16"/>
      <c r="S1025" s="16"/>
      <c r="T1025" s="16"/>
      <c r="U1025" s="16"/>
      <c r="V1025" s="16"/>
      <c r="W1025" s="16"/>
      <c r="X1025" s="16"/>
      <c r="Y1025" s="16"/>
      <c r="Z1025" s="16"/>
      <c r="AA1025" s="16"/>
      <c r="AB1025" s="16"/>
      <c r="AC1025" s="16"/>
      <c r="AD1025" s="16"/>
      <c r="AE1025" s="16"/>
    </row>
    <row r="1026" spans="1:31" ht="19.5" customHeight="1" x14ac:dyDescent="0.25">
      <c r="A1026" s="16"/>
      <c r="B1026" s="16"/>
      <c r="C1026" s="16"/>
      <c r="D1026" s="16"/>
      <c r="E1026" s="16"/>
      <c r="F1026" s="16"/>
      <c r="G1026" s="16"/>
      <c r="H1026" s="16"/>
      <c r="I1026" s="16"/>
      <c r="J1026" s="16"/>
      <c r="K1026" s="16"/>
      <c r="L1026" s="16"/>
      <c r="M1026" s="16"/>
      <c r="N1026" s="16"/>
      <c r="O1026" s="16"/>
      <c r="P1026" s="16"/>
      <c r="Q1026" s="16"/>
      <c r="R1026" s="16"/>
      <c r="S1026" s="16"/>
      <c r="T1026" s="16"/>
      <c r="U1026" s="16"/>
      <c r="V1026" s="16"/>
      <c r="W1026" s="16"/>
      <c r="X1026" s="16"/>
      <c r="Y1026" s="16"/>
      <c r="Z1026" s="16"/>
      <c r="AA1026" s="16"/>
      <c r="AB1026" s="16"/>
      <c r="AC1026" s="16"/>
      <c r="AD1026" s="16"/>
      <c r="AE1026" s="16"/>
    </row>
    <row r="1027" spans="1:31" ht="19.5" customHeight="1" x14ac:dyDescent="0.25">
      <c r="A1027" s="16"/>
      <c r="B1027" s="16"/>
      <c r="C1027" s="16"/>
      <c r="D1027" s="16"/>
      <c r="E1027" s="16"/>
      <c r="F1027" s="16"/>
      <c r="G1027" s="16"/>
      <c r="H1027" s="16"/>
      <c r="I1027" s="16"/>
      <c r="J1027" s="16"/>
      <c r="K1027" s="16"/>
      <c r="L1027" s="16"/>
      <c r="M1027" s="16"/>
      <c r="N1027" s="16"/>
      <c r="O1027" s="16"/>
      <c r="P1027" s="16"/>
      <c r="Q1027" s="16"/>
      <c r="R1027" s="16"/>
      <c r="S1027" s="16"/>
      <c r="T1027" s="16"/>
      <c r="U1027" s="16"/>
      <c r="V1027" s="16"/>
      <c r="W1027" s="16"/>
      <c r="X1027" s="16"/>
      <c r="Y1027" s="16"/>
      <c r="Z1027" s="16"/>
      <c r="AA1027" s="16"/>
      <c r="AB1027" s="16"/>
      <c r="AC1027" s="16"/>
      <c r="AD1027" s="16"/>
      <c r="AE1027" s="16"/>
    </row>
    <row r="1028" spans="1:31" ht="19.5" customHeight="1" x14ac:dyDescent="0.25">
      <c r="A1028" s="16"/>
      <c r="B1028" s="16"/>
      <c r="C1028" s="16"/>
      <c r="D1028" s="16"/>
      <c r="E1028" s="16"/>
      <c r="F1028" s="16"/>
      <c r="G1028" s="16"/>
      <c r="H1028" s="16"/>
      <c r="I1028" s="16"/>
      <c r="J1028" s="16"/>
      <c r="K1028" s="16"/>
      <c r="L1028" s="16"/>
      <c r="M1028" s="16"/>
      <c r="N1028" s="16"/>
      <c r="O1028" s="16"/>
      <c r="P1028" s="16"/>
      <c r="Q1028" s="16"/>
      <c r="R1028" s="16"/>
      <c r="S1028" s="16"/>
      <c r="T1028" s="16"/>
      <c r="U1028" s="16"/>
      <c r="V1028" s="16"/>
      <c r="W1028" s="16"/>
      <c r="X1028" s="16"/>
      <c r="Y1028" s="16"/>
      <c r="Z1028" s="16"/>
      <c r="AA1028" s="16"/>
      <c r="AB1028" s="16"/>
      <c r="AC1028" s="16"/>
      <c r="AD1028" s="16"/>
      <c r="AE1028" s="16"/>
    </row>
    <row r="1029" spans="1:31" ht="19.5" customHeight="1" x14ac:dyDescent="0.25">
      <c r="A1029" s="16"/>
      <c r="B1029" s="16"/>
      <c r="C1029" s="16"/>
      <c r="D1029" s="16"/>
      <c r="E1029" s="16"/>
      <c r="F1029" s="16"/>
      <c r="G1029" s="16"/>
      <c r="H1029" s="16"/>
      <c r="I1029" s="16"/>
      <c r="J1029" s="16"/>
      <c r="K1029" s="16"/>
      <c r="L1029" s="16"/>
      <c r="M1029" s="16"/>
      <c r="N1029" s="16"/>
      <c r="O1029" s="16"/>
      <c r="P1029" s="16"/>
      <c r="Q1029" s="16"/>
      <c r="R1029" s="16"/>
      <c r="S1029" s="16"/>
      <c r="T1029" s="16"/>
      <c r="U1029" s="16"/>
      <c r="V1029" s="16"/>
      <c r="W1029" s="16"/>
      <c r="X1029" s="16"/>
      <c r="Y1029" s="16"/>
      <c r="Z1029" s="16"/>
      <c r="AA1029" s="16"/>
      <c r="AB1029" s="16"/>
      <c r="AC1029" s="16"/>
      <c r="AD1029" s="16"/>
      <c r="AE1029" s="16"/>
    </row>
    <row r="1030" spans="1:31" ht="19.5" customHeight="1" x14ac:dyDescent="0.25">
      <c r="A1030" s="16"/>
      <c r="B1030" s="16"/>
      <c r="C1030" s="16"/>
      <c r="D1030" s="16"/>
      <c r="E1030" s="16"/>
      <c r="F1030" s="16"/>
      <c r="G1030" s="16"/>
      <c r="H1030" s="16"/>
      <c r="I1030" s="16"/>
      <c r="J1030" s="16"/>
      <c r="K1030" s="16"/>
      <c r="L1030" s="16"/>
      <c r="M1030" s="16"/>
      <c r="N1030" s="16"/>
      <c r="O1030" s="16"/>
      <c r="P1030" s="16"/>
      <c r="Q1030" s="16"/>
      <c r="R1030" s="16"/>
      <c r="S1030" s="16"/>
      <c r="T1030" s="16"/>
      <c r="U1030" s="16"/>
      <c r="V1030" s="16"/>
      <c r="W1030" s="16"/>
      <c r="X1030" s="16"/>
      <c r="Y1030" s="16"/>
      <c r="Z1030" s="16"/>
      <c r="AA1030" s="16"/>
      <c r="AB1030" s="16"/>
      <c r="AC1030" s="16"/>
      <c r="AD1030" s="16"/>
      <c r="AE1030" s="16"/>
    </row>
    <row r="1031" spans="1:31" ht="19.5" customHeight="1" x14ac:dyDescent="0.25">
      <c r="A1031" s="16"/>
      <c r="B1031" s="16"/>
      <c r="C1031" s="16"/>
      <c r="D1031" s="16"/>
      <c r="E1031" s="16"/>
      <c r="F1031" s="16"/>
      <c r="G1031" s="16"/>
      <c r="H1031" s="16"/>
      <c r="I1031" s="16"/>
      <c r="J1031" s="16"/>
      <c r="K1031" s="16"/>
      <c r="L1031" s="16"/>
      <c r="M1031" s="16"/>
      <c r="N1031" s="16"/>
      <c r="O1031" s="16"/>
      <c r="P1031" s="16"/>
      <c r="Q1031" s="16"/>
      <c r="R1031" s="16"/>
      <c r="S1031" s="16"/>
      <c r="T1031" s="16"/>
      <c r="U1031" s="16"/>
      <c r="V1031" s="16"/>
      <c r="W1031" s="16"/>
      <c r="X1031" s="16"/>
      <c r="Y1031" s="16"/>
      <c r="Z1031" s="16"/>
      <c r="AA1031" s="16"/>
      <c r="AB1031" s="16"/>
      <c r="AC1031" s="16"/>
      <c r="AD1031" s="16"/>
      <c r="AE1031" s="16"/>
    </row>
    <row r="1032" spans="1:31" ht="19.5" customHeight="1" x14ac:dyDescent="0.25">
      <c r="A1032" s="16"/>
      <c r="B1032" s="16"/>
      <c r="C1032" s="16"/>
      <c r="D1032" s="16"/>
      <c r="E1032" s="16"/>
      <c r="F1032" s="16"/>
      <c r="G1032" s="16"/>
      <c r="H1032" s="16"/>
      <c r="I1032" s="16"/>
      <c r="J1032" s="16"/>
      <c r="K1032" s="16"/>
      <c r="L1032" s="16"/>
      <c r="M1032" s="16"/>
      <c r="N1032" s="16"/>
      <c r="O1032" s="16"/>
      <c r="P1032" s="16"/>
      <c r="Q1032" s="16"/>
      <c r="R1032" s="16"/>
      <c r="S1032" s="16"/>
      <c r="T1032" s="16"/>
      <c r="U1032" s="16"/>
      <c r="V1032" s="16"/>
      <c r="W1032" s="16"/>
      <c r="X1032" s="16"/>
      <c r="Y1032" s="16"/>
      <c r="Z1032" s="16"/>
      <c r="AA1032" s="16"/>
      <c r="AB1032" s="16"/>
      <c r="AC1032" s="16"/>
      <c r="AD1032" s="16"/>
      <c r="AE1032" s="16"/>
    </row>
    <row r="1033" spans="1:31" ht="19.5" customHeight="1" x14ac:dyDescent="0.25">
      <c r="A1033" s="16"/>
      <c r="B1033" s="16"/>
      <c r="C1033" s="16"/>
      <c r="D1033" s="16"/>
      <c r="E1033" s="16"/>
      <c r="F1033" s="16"/>
      <c r="G1033" s="16"/>
      <c r="H1033" s="16"/>
      <c r="I1033" s="16"/>
      <c r="J1033" s="16"/>
      <c r="K1033" s="16"/>
      <c r="L1033" s="16"/>
      <c r="M1033" s="16"/>
      <c r="N1033" s="16"/>
      <c r="O1033" s="16"/>
      <c r="P1033" s="16"/>
      <c r="Q1033" s="16"/>
      <c r="R1033" s="16"/>
      <c r="S1033" s="16"/>
      <c r="T1033" s="16"/>
      <c r="U1033" s="16"/>
      <c r="V1033" s="16"/>
      <c r="W1033" s="16"/>
      <c r="X1033" s="16"/>
      <c r="Y1033" s="16"/>
      <c r="Z1033" s="16"/>
      <c r="AA1033" s="16"/>
      <c r="AB1033" s="16"/>
      <c r="AC1033" s="16"/>
      <c r="AD1033" s="16"/>
      <c r="AE1033" s="16"/>
    </row>
    <row r="1034" spans="1:31" ht="19.5" customHeight="1" x14ac:dyDescent="0.25">
      <c r="A1034" s="16"/>
      <c r="B1034" s="16"/>
      <c r="C1034" s="16"/>
      <c r="D1034" s="16"/>
      <c r="E1034" s="16"/>
      <c r="F1034" s="16"/>
      <c r="G1034" s="16"/>
      <c r="H1034" s="16"/>
      <c r="I1034" s="16"/>
      <c r="J1034" s="16"/>
      <c r="K1034" s="16"/>
      <c r="L1034" s="16"/>
      <c r="M1034" s="16"/>
      <c r="N1034" s="16"/>
      <c r="O1034" s="16"/>
      <c r="P1034" s="16"/>
      <c r="Q1034" s="16"/>
      <c r="R1034" s="16"/>
      <c r="S1034" s="16"/>
      <c r="T1034" s="16"/>
      <c r="U1034" s="16"/>
      <c r="V1034" s="16"/>
      <c r="W1034" s="16"/>
      <c r="X1034" s="16"/>
      <c r="Y1034" s="16"/>
      <c r="Z1034" s="16"/>
      <c r="AA1034" s="16"/>
      <c r="AB1034" s="16"/>
      <c r="AC1034" s="16"/>
      <c r="AD1034" s="16"/>
      <c r="AE1034" s="16"/>
    </row>
    <row r="1035" spans="1:31" ht="19.5" customHeight="1" x14ac:dyDescent="0.25">
      <c r="A1035" s="16"/>
      <c r="B1035" s="16"/>
      <c r="C1035" s="16"/>
      <c r="D1035" s="16"/>
      <c r="E1035" s="16"/>
      <c r="F1035" s="16"/>
      <c r="G1035" s="16"/>
      <c r="H1035" s="16"/>
      <c r="I1035" s="16"/>
      <c r="J1035" s="16"/>
      <c r="K1035" s="16"/>
      <c r="L1035" s="16"/>
      <c r="M1035" s="16"/>
      <c r="N1035" s="16"/>
      <c r="O1035" s="16"/>
      <c r="P1035" s="16"/>
      <c r="Q1035" s="16"/>
      <c r="R1035" s="16"/>
      <c r="S1035" s="16"/>
      <c r="T1035" s="16"/>
      <c r="U1035" s="16"/>
      <c r="V1035" s="16"/>
      <c r="W1035" s="16"/>
      <c r="X1035" s="16"/>
      <c r="Y1035" s="16"/>
      <c r="Z1035" s="16"/>
      <c r="AA1035" s="16"/>
      <c r="AB1035" s="16"/>
      <c r="AC1035" s="16"/>
      <c r="AD1035" s="16"/>
      <c r="AE1035" s="16"/>
    </row>
    <row r="1036" spans="1:31" ht="19.5" customHeight="1" x14ac:dyDescent="0.25">
      <c r="A1036" s="16"/>
      <c r="B1036" s="16"/>
      <c r="C1036" s="16"/>
      <c r="D1036" s="16"/>
      <c r="E1036" s="16"/>
      <c r="F1036" s="16"/>
      <c r="G1036" s="16"/>
      <c r="H1036" s="16"/>
      <c r="I1036" s="16"/>
      <c r="J1036" s="16"/>
      <c r="K1036" s="16"/>
      <c r="L1036" s="16"/>
      <c r="M1036" s="16"/>
      <c r="N1036" s="16"/>
      <c r="O1036" s="16"/>
      <c r="P1036" s="16"/>
      <c r="Q1036" s="16"/>
      <c r="R1036" s="16"/>
      <c r="S1036" s="16"/>
      <c r="T1036" s="16"/>
      <c r="U1036" s="16"/>
      <c r="V1036" s="16"/>
      <c r="W1036" s="16"/>
      <c r="X1036" s="16"/>
      <c r="Y1036" s="16"/>
      <c r="Z1036" s="16"/>
      <c r="AA1036" s="16"/>
      <c r="AB1036" s="16"/>
      <c r="AC1036" s="16"/>
      <c r="AD1036" s="16"/>
      <c r="AE1036" s="16"/>
    </row>
    <row r="1037" spans="1:31" ht="19.5" customHeight="1" x14ac:dyDescent="0.25">
      <c r="A1037" s="16"/>
      <c r="B1037" s="16"/>
      <c r="C1037" s="16"/>
      <c r="D1037" s="16"/>
      <c r="E1037" s="16"/>
      <c r="F1037" s="16"/>
      <c r="G1037" s="16"/>
      <c r="H1037" s="16"/>
      <c r="I1037" s="16"/>
      <c r="J1037" s="16"/>
      <c r="K1037" s="16"/>
      <c r="L1037" s="16"/>
      <c r="M1037" s="16"/>
      <c r="N1037" s="16"/>
      <c r="O1037" s="16"/>
      <c r="P1037" s="16"/>
      <c r="Q1037" s="16"/>
      <c r="R1037" s="16"/>
      <c r="S1037" s="16"/>
      <c r="T1037" s="16"/>
      <c r="U1037" s="16"/>
      <c r="V1037" s="16"/>
      <c r="W1037" s="16"/>
      <c r="X1037" s="16"/>
      <c r="Y1037" s="16"/>
      <c r="Z1037" s="16"/>
      <c r="AA1037" s="16"/>
      <c r="AB1037" s="16"/>
      <c r="AC1037" s="16"/>
      <c r="AD1037" s="16"/>
      <c r="AE1037" s="16"/>
    </row>
    <row r="1038" spans="1:31" ht="19.5" customHeight="1" x14ac:dyDescent="0.25">
      <c r="A1038" s="16"/>
      <c r="B1038" s="16"/>
      <c r="C1038" s="16"/>
      <c r="D1038" s="16"/>
      <c r="E1038" s="16"/>
      <c r="F1038" s="16"/>
      <c r="G1038" s="16"/>
      <c r="H1038" s="16"/>
      <c r="I1038" s="16"/>
      <c r="J1038" s="16"/>
      <c r="K1038" s="16"/>
      <c r="L1038" s="16"/>
      <c r="M1038" s="16"/>
      <c r="N1038" s="16"/>
      <c r="O1038" s="16"/>
      <c r="P1038" s="16"/>
      <c r="Q1038" s="16"/>
      <c r="R1038" s="16"/>
      <c r="S1038" s="16"/>
      <c r="T1038" s="16"/>
      <c r="U1038" s="16"/>
      <c r="V1038" s="16"/>
      <c r="W1038" s="16"/>
      <c r="X1038" s="16"/>
      <c r="Y1038" s="16"/>
      <c r="Z1038" s="16"/>
      <c r="AA1038" s="16"/>
      <c r="AB1038" s="16"/>
      <c r="AC1038" s="16"/>
      <c r="AD1038" s="16"/>
      <c r="AE1038" s="16"/>
    </row>
    <row r="1039" spans="1:31" ht="19.5" customHeight="1" x14ac:dyDescent="0.25">
      <c r="A1039" s="16"/>
      <c r="B1039" s="16"/>
      <c r="C1039" s="16"/>
      <c r="D1039" s="16"/>
      <c r="E1039" s="16"/>
      <c r="F1039" s="16"/>
      <c r="G1039" s="16"/>
      <c r="H1039" s="16"/>
      <c r="I1039" s="16"/>
      <c r="J1039" s="16"/>
      <c r="K1039" s="16"/>
      <c r="L1039" s="16"/>
      <c r="M1039" s="16"/>
      <c r="N1039" s="16"/>
      <c r="O1039" s="16"/>
      <c r="P1039" s="16"/>
      <c r="Q1039" s="16"/>
      <c r="R1039" s="16"/>
      <c r="S1039" s="16"/>
      <c r="T1039" s="16"/>
      <c r="U1039" s="16"/>
      <c r="V1039" s="16"/>
      <c r="W1039" s="16"/>
      <c r="X1039" s="16"/>
      <c r="Y1039" s="16"/>
      <c r="Z1039" s="16"/>
      <c r="AA1039" s="16"/>
      <c r="AB1039" s="16"/>
      <c r="AC1039" s="16"/>
      <c r="AD1039" s="16"/>
      <c r="AE1039" s="16"/>
    </row>
    <row r="1040" spans="1:31" ht="19.5" customHeight="1" x14ac:dyDescent="0.25">
      <c r="A1040" s="16"/>
      <c r="B1040" s="16"/>
      <c r="C1040" s="16"/>
      <c r="D1040" s="16"/>
      <c r="E1040" s="16"/>
      <c r="F1040" s="16"/>
      <c r="G1040" s="16"/>
      <c r="H1040" s="16"/>
      <c r="I1040" s="16"/>
      <c r="J1040" s="16"/>
      <c r="K1040" s="16"/>
      <c r="L1040" s="16"/>
      <c r="M1040" s="16"/>
      <c r="N1040" s="16"/>
      <c r="O1040" s="16"/>
      <c r="P1040" s="16"/>
      <c r="Q1040" s="16"/>
      <c r="R1040" s="16"/>
      <c r="S1040" s="16"/>
      <c r="T1040" s="16"/>
      <c r="U1040" s="16"/>
      <c r="V1040" s="16"/>
      <c r="W1040" s="16"/>
      <c r="X1040" s="16"/>
      <c r="Y1040" s="16"/>
      <c r="Z1040" s="16"/>
      <c r="AA1040" s="16"/>
      <c r="AB1040" s="16"/>
      <c r="AC1040" s="16"/>
      <c r="AD1040" s="16"/>
      <c r="AE1040" s="16"/>
    </row>
    <row r="1041" spans="1:31" ht="19.5" customHeight="1" x14ac:dyDescent="0.25">
      <c r="A1041" s="16"/>
      <c r="B1041" s="16"/>
      <c r="C1041" s="16"/>
      <c r="D1041" s="16"/>
      <c r="E1041" s="16"/>
      <c r="F1041" s="16"/>
      <c r="G1041" s="16"/>
      <c r="H1041" s="16"/>
      <c r="I1041" s="16"/>
      <c r="J1041" s="16"/>
      <c r="K1041" s="16"/>
      <c r="L1041" s="16"/>
      <c r="M1041" s="16"/>
      <c r="N1041" s="16"/>
      <c r="O1041" s="16"/>
      <c r="P1041" s="16"/>
      <c r="Q1041" s="16"/>
      <c r="R1041" s="16"/>
      <c r="S1041" s="16"/>
      <c r="T1041" s="16"/>
      <c r="U1041" s="16"/>
      <c r="V1041" s="16"/>
      <c r="W1041" s="16"/>
      <c r="X1041" s="16"/>
      <c r="Y1041" s="16"/>
      <c r="Z1041" s="16"/>
      <c r="AA1041" s="16"/>
      <c r="AB1041" s="16"/>
      <c r="AC1041" s="16"/>
      <c r="AD1041" s="16"/>
      <c r="AE1041" s="16"/>
    </row>
    <row r="1042" spans="1:31" ht="19.5" customHeight="1" x14ac:dyDescent="0.25">
      <c r="A1042" s="16"/>
      <c r="B1042" s="16"/>
      <c r="C1042" s="16"/>
      <c r="D1042" s="16"/>
      <c r="E1042" s="16"/>
      <c r="F1042" s="16"/>
      <c r="G1042" s="16"/>
      <c r="H1042" s="16"/>
      <c r="I1042" s="16"/>
      <c r="J1042" s="16"/>
      <c r="K1042" s="16"/>
      <c r="L1042" s="16"/>
      <c r="M1042" s="16"/>
      <c r="N1042" s="16"/>
      <c r="O1042" s="16"/>
      <c r="P1042" s="16"/>
      <c r="Q1042" s="16"/>
      <c r="R1042" s="16"/>
      <c r="S1042" s="16"/>
      <c r="T1042" s="16"/>
      <c r="U1042" s="16"/>
      <c r="V1042" s="16"/>
      <c r="W1042" s="16"/>
      <c r="X1042" s="16"/>
      <c r="Y1042" s="16"/>
      <c r="Z1042" s="16"/>
      <c r="AA1042" s="16"/>
      <c r="AB1042" s="16"/>
      <c r="AC1042" s="16"/>
      <c r="AD1042" s="16"/>
      <c r="AE1042" s="16"/>
    </row>
    <row r="1043" spans="1:31" ht="19.5" customHeight="1" x14ac:dyDescent="0.25">
      <c r="A1043" s="16"/>
      <c r="B1043" s="16"/>
      <c r="C1043" s="16"/>
      <c r="D1043" s="16"/>
      <c r="E1043" s="16"/>
      <c r="F1043" s="16"/>
      <c r="G1043" s="16"/>
      <c r="H1043" s="16"/>
      <c r="I1043" s="16"/>
      <c r="J1043" s="16"/>
      <c r="K1043" s="16"/>
      <c r="L1043" s="16"/>
      <c r="M1043" s="16"/>
      <c r="N1043" s="16"/>
      <c r="O1043" s="16"/>
      <c r="P1043" s="16"/>
      <c r="Q1043" s="16"/>
      <c r="R1043" s="16"/>
      <c r="S1043" s="16"/>
      <c r="T1043" s="16"/>
      <c r="U1043" s="16"/>
      <c r="V1043" s="16"/>
      <c r="W1043" s="16"/>
      <c r="X1043" s="16"/>
      <c r="Y1043" s="16"/>
      <c r="Z1043" s="16"/>
      <c r="AA1043" s="16"/>
      <c r="AB1043" s="16"/>
      <c r="AC1043" s="16"/>
      <c r="AD1043" s="16"/>
      <c r="AE1043" s="16"/>
    </row>
    <row r="1044" spans="1:31" ht="19.5" customHeight="1" x14ac:dyDescent="0.25">
      <c r="A1044" s="16"/>
      <c r="B1044" s="16"/>
      <c r="C1044" s="16"/>
      <c r="D1044" s="16"/>
      <c r="E1044" s="16"/>
      <c r="F1044" s="16"/>
      <c r="G1044" s="16"/>
      <c r="H1044" s="16"/>
      <c r="I1044" s="16"/>
      <c r="J1044" s="16"/>
      <c r="K1044" s="16"/>
      <c r="L1044" s="16"/>
      <c r="M1044" s="16"/>
      <c r="N1044" s="16"/>
      <c r="O1044" s="16"/>
      <c r="P1044" s="16"/>
      <c r="Q1044" s="16"/>
      <c r="R1044" s="16"/>
      <c r="S1044" s="16"/>
      <c r="T1044" s="16"/>
      <c r="U1044" s="16"/>
      <c r="V1044" s="16"/>
      <c r="W1044" s="16"/>
      <c r="X1044" s="16"/>
      <c r="Y1044" s="16"/>
      <c r="Z1044" s="16"/>
      <c r="AA1044" s="16"/>
      <c r="AB1044" s="16"/>
      <c r="AC1044" s="16"/>
      <c r="AD1044" s="16"/>
      <c r="AE1044" s="16"/>
    </row>
    <row r="1045" spans="1:31" ht="19.5" customHeight="1" x14ac:dyDescent="0.25">
      <c r="A1045" s="16"/>
      <c r="B1045" s="16"/>
      <c r="C1045" s="16"/>
      <c r="D1045" s="16"/>
      <c r="E1045" s="16"/>
      <c r="F1045" s="16"/>
      <c r="G1045" s="16"/>
      <c r="H1045" s="16"/>
      <c r="I1045" s="16"/>
      <c r="J1045" s="16"/>
      <c r="K1045" s="16"/>
      <c r="L1045" s="16"/>
      <c r="M1045" s="16"/>
      <c r="N1045" s="16"/>
      <c r="O1045" s="16"/>
      <c r="P1045" s="16"/>
      <c r="Q1045" s="16"/>
      <c r="R1045" s="16"/>
      <c r="S1045" s="16"/>
      <c r="T1045" s="16"/>
      <c r="U1045" s="16"/>
      <c r="V1045" s="16"/>
      <c r="W1045" s="16"/>
      <c r="X1045" s="16"/>
      <c r="Y1045" s="16"/>
      <c r="Z1045" s="16"/>
      <c r="AA1045" s="16"/>
      <c r="AB1045" s="16"/>
      <c r="AC1045" s="16"/>
      <c r="AD1045" s="16"/>
      <c r="AE1045" s="16"/>
    </row>
    <row r="1046" spans="1:31" ht="19.5" customHeight="1" x14ac:dyDescent="0.25">
      <c r="A1046" s="16"/>
      <c r="B1046" s="16"/>
      <c r="C1046" s="16"/>
      <c r="D1046" s="16"/>
      <c r="E1046" s="16"/>
      <c r="F1046" s="16"/>
      <c r="G1046" s="16"/>
      <c r="H1046" s="16"/>
      <c r="I1046" s="16"/>
      <c r="J1046" s="16"/>
      <c r="K1046" s="16"/>
      <c r="L1046" s="16"/>
      <c r="M1046" s="16"/>
      <c r="N1046" s="16"/>
      <c r="O1046" s="16"/>
      <c r="P1046" s="16"/>
      <c r="Q1046" s="16"/>
      <c r="R1046" s="16"/>
      <c r="S1046" s="16"/>
      <c r="T1046" s="16"/>
      <c r="U1046" s="16"/>
      <c r="V1046" s="16"/>
      <c r="W1046" s="16"/>
      <c r="X1046" s="16"/>
      <c r="Y1046" s="16"/>
      <c r="Z1046" s="16"/>
      <c r="AA1046" s="16"/>
      <c r="AB1046" s="16"/>
      <c r="AC1046" s="16"/>
      <c r="AD1046" s="16"/>
      <c r="AE1046" s="16"/>
    </row>
    <row r="1047" spans="1:31" ht="19.5" customHeight="1" x14ac:dyDescent="0.25">
      <c r="A1047" s="16"/>
      <c r="B1047" s="16"/>
      <c r="C1047" s="16"/>
      <c r="D1047" s="16"/>
      <c r="E1047" s="16"/>
      <c r="F1047" s="16"/>
      <c r="G1047" s="16"/>
      <c r="H1047" s="16"/>
      <c r="I1047" s="16"/>
      <c r="J1047" s="16"/>
      <c r="K1047" s="16"/>
      <c r="L1047" s="16"/>
      <c r="M1047" s="16"/>
      <c r="N1047" s="16"/>
      <c r="O1047" s="16"/>
      <c r="P1047" s="16"/>
      <c r="Q1047" s="16"/>
      <c r="R1047" s="16"/>
      <c r="S1047" s="16"/>
      <c r="T1047" s="16"/>
      <c r="U1047" s="16"/>
      <c r="V1047" s="16"/>
      <c r="W1047" s="16"/>
      <c r="X1047" s="16"/>
      <c r="Y1047" s="16"/>
      <c r="Z1047" s="16"/>
      <c r="AA1047" s="16"/>
      <c r="AB1047" s="16"/>
      <c r="AC1047" s="16"/>
      <c r="AD1047" s="16"/>
      <c r="AE1047" s="16"/>
    </row>
    <row r="1048" spans="1:31" ht="19.5" customHeight="1" x14ac:dyDescent="0.25">
      <c r="A1048" s="16"/>
      <c r="B1048" s="16"/>
      <c r="C1048" s="16"/>
      <c r="D1048" s="16"/>
      <c r="E1048" s="16"/>
      <c r="F1048" s="16"/>
      <c r="G1048" s="16"/>
      <c r="H1048" s="16"/>
      <c r="I1048" s="16"/>
      <c r="J1048" s="16"/>
      <c r="K1048" s="16"/>
      <c r="L1048" s="16"/>
      <c r="M1048" s="16"/>
      <c r="N1048" s="16"/>
      <c r="O1048" s="16"/>
      <c r="P1048" s="16"/>
      <c r="Q1048" s="16"/>
      <c r="R1048" s="16"/>
      <c r="S1048" s="16"/>
      <c r="T1048" s="16"/>
      <c r="U1048" s="16"/>
      <c r="V1048" s="16"/>
      <c r="W1048" s="16"/>
      <c r="X1048" s="16"/>
      <c r="Y1048" s="16"/>
      <c r="Z1048" s="16"/>
      <c r="AA1048" s="16"/>
      <c r="AB1048" s="16"/>
      <c r="AC1048" s="16"/>
      <c r="AD1048" s="16"/>
      <c r="AE1048" s="16"/>
    </row>
    <row r="1049" spans="1:31" ht="19.5" customHeight="1" x14ac:dyDescent="0.25">
      <c r="A1049" s="16"/>
      <c r="B1049" s="16"/>
      <c r="C1049" s="16"/>
      <c r="D1049" s="16"/>
      <c r="E1049" s="16"/>
      <c r="F1049" s="16"/>
      <c r="G1049" s="16"/>
      <c r="H1049" s="16"/>
      <c r="I1049" s="16"/>
      <c r="J1049" s="16"/>
      <c r="K1049" s="16"/>
      <c r="L1049" s="16"/>
      <c r="M1049" s="16"/>
      <c r="N1049" s="16"/>
      <c r="O1049" s="16"/>
      <c r="P1049" s="16"/>
      <c r="Q1049" s="16"/>
      <c r="R1049" s="16"/>
      <c r="S1049" s="16"/>
      <c r="T1049" s="16"/>
      <c r="U1049" s="16"/>
      <c r="V1049" s="16"/>
      <c r="W1049" s="16"/>
      <c r="X1049" s="16"/>
      <c r="Y1049" s="16"/>
      <c r="Z1049" s="16"/>
      <c r="AA1049" s="16"/>
      <c r="AB1049" s="16"/>
      <c r="AC1049" s="16"/>
      <c r="AD1049" s="16"/>
      <c r="AE1049" s="16"/>
    </row>
    <row r="1050" spans="1:31" ht="19.5" customHeight="1" x14ac:dyDescent="0.25">
      <c r="A1050" s="16"/>
      <c r="B1050" s="16"/>
      <c r="C1050" s="16"/>
      <c r="D1050" s="16"/>
      <c r="E1050" s="16"/>
      <c r="F1050" s="16"/>
      <c r="G1050" s="16"/>
      <c r="H1050" s="16"/>
      <c r="I1050" s="16"/>
      <c r="J1050" s="16"/>
      <c r="K1050" s="16"/>
      <c r="L1050" s="16"/>
      <c r="M1050" s="16"/>
      <c r="N1050" s="16"/>
      <c r="O1050" s="16"/>
      <c r="P1050" s="16"/>
      <c r="Q1050" s="16"/>
      <c r="R1050" s="16"/>
      <c r="S1050" s="16"/>
      <c r="T1050" s="16"/>
      <c r="U1050" s="16"/>
      <c r="V1050" s="16"/>
      <c r="W1050" s="16"/>
      <c r="X1050" s="16"/>
      <c r="Y1050" s="16"/>
      <c r="Z1050" s="16"/>
      <c r="AA1050" s="16"/>
      <c r="AB1050" s="16"/>
      <c r="AC1050" s="16"/>
      <c r="AD1050" s="16"/>
      <c r="AE1050" s="16"/>
    </row>
    <row r="1051" spans="1:31" ht="19.5" customHeight="1" x14ac:dyDescent="0.25">
      <c r="A1051" s="16"/>
      <c r="B1051" s="16"/>
      <c r="C1051" s="16"/>
      <c r="D1051" s="16"/>
      <c r="E1051" s="16"/>
      <c r="F1051" s="16"/>
      <c r="G1051" s="16"/>
      <c r="H1051" s="16"/>
      <c r="I1051" s="16"/>
      <c r="J1051" s="16"/>
      <c r="K1051" s="16"/>
      <c r="L1051" s="16"/>
      <c r="M1051" s="16"/>
      <c r="N1051" s="16"/>
      <c r="O1051" s="16"/>
      <c r="P1051" s="16"/>
      <c r="Q1051" s="16"/>
      <c r="R1051" s="16"/>
      <c r="S1051" s="16"/>
      <c r="T1051" s="16"/>
      <c r="U1051" s="16"/>
      <c r="V1051" s="16"/>
      <c r="W1051" s="16"/>
      <c r="X1051" s="16"/>
      <c r="Y1051" s="16"/>
      <c r="Z1051" s="16"/>
      <c r="AA1051" s="16"/>
      <c r="AB1051" s="16"/>
      <c r="AC1051" s="16"/>
      <c r="AD1051" s="16"/>
      <c r="AE1051" s="16"/>
    </row>
    <row r="1052" spans="1:31" ht="19.5" customHeight="1" x14ac:dyDescent="0.25">
      <c r="A1052" s="16"/>
      <c r="B1052" s="16"/>
      <c r="C1052" s="16"/>
      <c r="D1052" s="16"/>
      <c r="E1052" s="16"/>
      <c r="F1052" s="16"/>
      <c r="G1052" s="16"/>
      <c r="H1052" s="16"/>
      <c r="I1052" s="16"/>
      <c r="J1052" s="16"/>
      <c r="K1052" s="16"/>
      <c r="L1052" s="16"/>
      <c r="M1052" s="16"/>
      <c r="N1052" s="16"/>
      <c r="O1052" s="16"/>
      <c r="P1052" s="16"/>
      <c r="Q1052" s="16"/>
      <c r="R1052" s="16"/>
      <c r="S1052" s="16"/>
      <c r="T1052" s="16"/>
      <c r="U1052" s="16"/>
      <c r="V1052" s="16"/>
      <c r="W1052" s="16"/>
      <c r="X1052" s="16"/>
      <c r="Y1052" s="16"/>
      <c r="Z1052" s="16"/>
      <c r="AA1052" s="16"/>
      <c r="AB1052" s="16"/>
      <c r="AC1052" s="16"/>
      <c r="AD1052" s="16"/>
      <c r="AE1052" s="16"/>
    </row>
    <row r="1053" spans="1:31" ht="19.5" customHeight="1" x14ac:dyDescent="0.25">
      <c r="A1053" s="16"/>
      <c r="B1053" s="16"/>
      <c r="C1053" s="16"/>
      <c r="D1053" s="16"/>
      <c r="E1053" s="16"/>
      <c r="F1053" s="16"/>
      <c r="G1053" s="16"/>
      <c r="H1053" s="16"/>
      <c r="I1053" s="16"/>
      <c r="J1053" s="16"/>
      <c r="K1053" s="16"/>
      <c r="L1053" s="16"/>
      <c r="M1053" s="16"/>
      <c r="N1053" s="16"/>
      <c r="O1053" s="16"/>
      <c r="P1053" s="16"/>
      <c r="Q1053" s="16"/>
      <c r="R1053" s="16"/>
      <c r="S1053" s="16"/>
      <c r="T1053" s="16"/>
      <c r="U1053" s="16"/>
      <c r="V1053" s="16"/>
      <c r="W1053" s="16"/>
      <c r="X1053" s="16"/>
      <c r="Y1053" s="16"/>
      <c r="Z1053" s="16"/>
      <c r="AA1053" s="16"/>
      <c r="AB1053" s="16"/>
      <c r="AC1053" s="16"/>
      <c r="AD1053" s="16"/>
      <c r="AE1053" s="16"/>
    </row>
    <row r="1054" spans="1:31" ht="19.5" customHeight="1" x14ac:dyDescent="0.25">
      <c r="A1054" s="16"/>
      <c r="B1054" s="16"/>
      <c r="C1054" s="16"/>
      <c r="D1054" s="16"/>
      <c r="E1054" s="16"/>
      <c r="F1054" s="16"/>
      <c r="G1054" s="16"/>
      <c r="H1054" s="16"/>
      <c r="I1054" s="16"/>
      <c r="J1054" s="16"/>
      <c r="K1054" s="16"/>
      <c r="L1054" s="16"/>
      <c r="M1054" s="16"/>
      <c r="N1054" s="16"/>
      <c r="O1054" s="16"/>
      <c r="P1054" s="16"/>
      <c r="Q1054" s="16"/>
      <c r="R1054" s="16"/>
      <c r="S1054" s="16"/>
      <c r="T1054" s="16"/>
      <c r="U1054" s="16"/>
      <c r="V1054" s="16"/>
      <c r="W1054" s="16"/>
      <c r="X1054" s="16"/>
      <c r="Y1054" s="16"/>
      <c r="Z1054" s="16"/>
      <c r="AA1054" s="16"/>
      <c r="AB1054" s="16"/>
      <c r="AC1054" s="16"/>
      <c r="AD1054" s="16"/>
      <c r="AE1054" s="16"/>
    </row>
    <row r="1055" spans="1:31" ht="19.5" customHeight="1" x14ac:dyDescent="0.25">
      <c r="A1055" s="16"/>
      <c r="B1055" s="16"/>
      <c r="C1055" s="16"/>
      <c r="D1055" s="16"/>
      <c r="E1055" s="16"/>
      <c r="F1055" s="16"/>
      <c r="G1055" s="16"/>
      <c r="H1055" s="16"/>
      <c r="I1055" s="16"/>
      <c r="J1055" s="16"/>
      <c r="K1055" s="16"/>
      <c r="L1055" s="16"/>
      <c r="M1055" s="16"/>
      <c r="N1055" s="16"/>
      <c r="O1055" s="16"/>
      <c r="P1055" s="16"/>
      <c r="Q1055" s="16"/>
      <c r="R1055" s="16"/>
      <c r="S1055" s="16"/>
      <c r="T1055" s="16"/>
      <c r="U1055" s="16"/>
      <c r="V1055" s="16"/>
      <c r="W1055" s="16"/>
      <c r="X1055" s="16"/>
      <c r="Y1055" s="16"/>
      <c r="Z1055" s="16"/>
      <c r="AA1055" s="16"/>
      <c r="AB1055" s="16"/>
      <c r="AC1055" s="16"/>
      <c r="AD1055" s="16"/>
      <c r="AE1055" s="16"/>
    </row>
    <row r="1056" spans="1:31" ht="19.5" customHeight="1" x14ac:dyDescent="0.25">
      <c r="A1056" s="16"/>
      <c r="B1056" s="16"/>
      <c r="C1056" s="16"/>
      <c r="D1056" s="16"/>
      <c r="E1056" s="16"/>
      <c r="F1056" s="16"/>
      <c r="G1056" s="16"/>
      <c r="H1056" s="16"/>
      <c r="I1056" s="16"/>
      <c r="J1056" s="16"/>
      <c r="K1056" s="16"/>
      <c r="L1056" s="16"/>
      <c r="M1056" s="16"/>
      <c r="N1056" s="16"/>
      <c r="O1056" s="16"/>
      <c r="P1056" s="16"/>
      <c r="Q1056" s="16"/>
      <c r="R1056" s="16"/>
      <c r="S1056" s="16"/>
      <c r="T1056" s="16"/>
      <c r="U1056" s="16"/>
      <c r="V1056" s="16"/>
      <c r="W1056" s="16"/>
      <c r="X1056" s="16"/>
      <c r="Y1056" s="16"/>
      <c r="Z1056" s="16"/>
      <c r="AA1056" s="16"/>
      <c r="AB1056" s="16"/>
      <c r="AC1056" s="16"/>
      <c r="AD1056" s="16"/>
      <c r="AE1056" s="16"/>
    </row>
    <row r="1057" spans="1:31" ht="19.5" customHeight="1" x14ac:dyDescent="0.25">
      <c r="A1057" s="16"/>
      <c r="B1057" s="16"/>
      <c r="C1057" s="16"/>
      <c r="D1057" s="16"/>
      <c r="E1057" s="16"/>
      <c r="F1057" s="16"/>
      <c r="G1057" s="16"/>
      <c r="H1057" s="16"/>
      <c r="I1057" s="16"/>
      <c r="J1057" s="16"/>
      <c r="K1057" s="16"/>
      <c r="L1057" s="16"/>
      <c r="M1057" s="16"/>
      <c r="N1057" s="16"/>
      <c r="O1057" s="16"/>
      <c r="P1057" s="16"/>
      <c r="Q1057" s="16"/>
      <c r="R1057" s="16"/>
      <c r="S1057" s="16"/>
      <c r="T1057" s="16"/>
      <c r="U1057" s="16"/>
      <c r="V1057" s="16"/>
      <c r="W1057" s="16"/>
      <c r="X1057" s="16"/>
      <c r="Y1057" s="16"/>
      <c r="Z1057" s="16"/>
      <c r="AA1057" s="16"/>
      <c r="AB1057" s="16"/>
      <c r="AC1057" s="16"/>
      <c r="AD1057" s="16"/>
      <c r="AE1057" s="16"/>
    </row>
    <row r="1058" spans="1:31" ht="19.5" customHeight="1" x14ac:dyDescent="0.25">
      <c r="A1058" s="16"/>
      <c r="B1058" s="16"/>
      <c r="C1058" s="16"/>
      <c r="D1058" s="16"/>
      <c r="E1058" s="16"/>
      <c r="F1058" s="16"/>
      <c r="G1058" s="16"/>
      <c r="H1058" s="16"/>
      <c r="I1058" s="16"/>
      <c r="J1058" s="16"/>
      <c r="K1058" s="16"/>
      <c r="L1058" s="16"/>
      <c r="M1058" s="16"/>
      <c r="N1058" s="16"/>
      <c r="O1058" s="16"/>
      <c r="P1058" s="16"/>
      <c r="Q1058" s="16"/>
      <c r="R1058" s="16"/>
      <c r="S1058" s="16"/>
      <c r="T1058" s="16"/>
      <c r="U1058" s="16"/>
      <c r="V1058" s="16"/>
      <c r="W1058" s="16"/>
      <c r="X1058" s="16"/>
      <c r="Y1058" s="16"/>
      <c r="Z1058" s="16"/>
      <c r="AA1058" s="16"/>
      <c r="AB1058" s="16"/>
      <c r="AC1058" s="16"/>
      <c r="AD1058" s="16"/>
      <c r="AE1058" s="16"/>
    </row>
    <row r="1059" spans="1:31" ht="19.5" customHeight="1" x14ac:dyDescent="0.25">
      <c r="A1059" s="16"/>
      <c r="B1059" s="16"/>
      <c r="C1059" s="16"/>
      <c r="D1059" s="16"/>
      <c r="E1059" s="16"/>
      <c r="F1059" s="16"/>
      <c r="G1059" s="16"/>
      <c r="H1059" s="16"/>
      <c r="I1059" s="16"/>
      <c r="J1059" s="16"/>
      <c r="K1059" s="16"/>
      <c r="L1059" s="16"/>
      <c r="M1059" s="16"/>
      <c r="N1059" s="16"/>
      <c r="O1059" s="16"/>
      <c r="P1059" s="16"/>
      <c r="Q1059" s="16"/>
      <c r="R1059" s="16"/>
      <c r="S1059" s="16"/>
      <c r="T1059" s="16"/>
      <c r="U1059" s="16"/>
      <c r="V1059" s="16"/>
      <c r="W1059" s="16"/>
      <c r="X1059" s="16"/>
      <c r="Y1059" s="16"/>
      <c r="Z1059" s="16"/>
      <c r="AA1059" s="16"/>
      <c r="AB1059" s="16"/>
      <c r="AC1059" s="16"/>
      <c r="AD1059" s="16"/>
      <c r="AE1059" s="16"/>
    </row>
    <row r="1060" spans="1:31" ht="19.5" customHeight="1" x14ac:dyDescent="0.25">
      <c r="A1060" s="16"/>
      <c r="B1060" s="16"/>
      <c r="C1060" s="16"/>
      <c r="D1060" s="16"/>
      <c r="E1060" s="16"/>
      <c r="F1060" s="16"/>
      <c r="G1060" s="16"/>
      <c r="H1060" s="16"/>
      <c r="I1060" s="16"/>
      <c r="J1060" s="16"/>
      <c r="K1060" s="16"/>
      <c r="L1060" s="16"/>
      <c r="M1060" s="16"/>
      <c r="N1060" s="16"/>
      <c r="O1060" s="16"/>
      <c r="P1060" s="16"/>
      <c r="Q1060" s="16"/>
      <c r="R1060" s="16"/>
      <c r="S1060" s="16"/>
      <c r="T1060" s="16"/>
      <c r="U1060" s="16"/>
      <c r="V1060" s="16"/>
      <c r="W1060" s="16"/>
      <c r="X1060" s="16"/>
      <c r="Y1060" s="16"/>
      <c r="Z1060" s="16"/>
      <c r="AA1060" s="16"/>
      <c r="AB1060" s="16"/>
      <c r="AC1060" s="16"/>
      <c r="AD1060" s="16"/>
      <c r="AE1060" s="16"/>
    </row>
    <row r="1061" spans="1:31" ht="19.5" customHeight="1" x14ac:dyDescent="0.25">
      <c r="A1061" s="16"/>
      <c r="B1061" s="16"/>
      <c r="C1061" s="16"/>
      <c r="D1061" s="16"/>
      <c r="E1061" s="16"/>
      <c r="F1061" s="16"/>
      <c r="G1061" s="16"/>
      <c r="H1061" s="16"/>
      <c r="I1061" s="16"/>
      <c r="J1061" s="16"/>
      <c r="K1061" s="16"/>
      <c r="L1061" s="16"/>
      <c r="M1061" s="16"/>
      <c r="N1061" s="16"/>
      <c r="O1061" s="16"/>
      <c r="P1061" s="16"/>
      <c r="Q1061" s="16"/>
      <c r="R1061" s="16"/>
      <c r="S1061" s="16"/>
      <c r="T1061" s="16"/>
      <c r="U1061" s="16"/>
      <c r="V1061" s="16"/>
      <c r="W1061" s="16"/>
      <c r="X1061" s="16"/>
      <c r="Y1061" s="16"/>
      <c r="Z1061" s="16"/>
      <c r="AA1061" s="16"/>
      <c r="AB1061" s="16"/>
      <c r="AC1061" s="16"/>
      <c r="AD1061" s="16"/>
      <c r="AE1061" s="16"/>
    </row>
    <row r="1062" spans="1:31" ht="19.5" customHeight="1" x14ac:dyDescent="0.25">
      <c r="A1062" s="16"/>
      <c r="B1062" s="16"/>
      <c r="C1062" s="16"/>
      <c r="D1062" s="16"/>
      <c r="E1062" s="16"/>
      <c r="F1062" s="16"/>
      <c r="G1062" s="16"/>
      <c r="H1062" s="16"/>
      <c r="I1062" s="16"/>
      <c r="J1062" s="16"/>
      <c r="K1062" s="16"/>
      <c r="L1062" s="16"/>
      <c r="M1062" s="16"/>
      <c r="N1062" s="16"/>
      <c r="O1062" s="16"/>
      <c r="P1062" s="16"/>
      <c r="Q1062" s="16"/>
      <c r="R1062" s="16"/>
      <c r="S1062" s="16"/>
      <c r="T1062" s="16"/>
      <c r="U1062" s="16"/>
      <c r="V1062" s="16"/>
      <c r="W1062" s="16"/>
      <c r="X1062" s="16"/>
      <c r="Y1062" s="16"/>
      <c r="Z1062" s="16"/>
      <c r="AA1062" s="16"/>
      <c r="AB1062" s="16"/>
      <c r="AC1062" s="16"/>
      <c r="AD1062" s="16"/>
      <c r="AE1062" s="16"/>
    </row>
    <row r="1063" spans="1:31" ht="19.5" customHeight="1" x14ac:dyDescent="0.25">
      <c r="A1063" s="16"/>
      <c r="B1063" s="16"/>
      <c r="C1063" s="16"/>
      <c r="D1063" s="16"/>
      <c r="E1063" s="16"/>
      <c r="F1063" s="16"/>
      <c r="G1063" s="16"/>
      <c r="H1063" s="16"/>
      <c r="I1063" s="16"/>
      <c r="J1063" s="16"/>
      <c r="K1063" s="16"/>
      <c r="L1063" s="16"/>
      <c r="M1063" s="16"/>
      <c r="N1063" s="16"/>
      <c r="O1063" s="16"/>
      <c r="P1063" s="16"/>
      <c r="Q1063" s="16"/>
      <c r="R1063" s="16"/>
      <c r="S1063" s="16"/>
      <c r="T1063" s="16"/>
      <c r="U1063" s="16"/>
      <c r="V1063" s="16"/>
      <c r="W1063" s="16"/>
      <c r="X1063" s="16"/>
      <c r="Y1063" s="16"/>
      <c r="Z1063" s="16"/>
      <c r="AA1063" s="16"/>
      <c r="AB1063" s="16"/>
      <c r="AC1063" s="16"/>
      <c r="AD1063" s="16"/>
      <c r="AE1063" s="16"/>
    </row>
    <row r="1064" spans="1:31" ht="19.5" customHeight="1" x14ac:dyDescent="0.25">
      <c r="A1064" s="16"/>
      <c r="B1064" s="16"/>
      <c r="C1064" s="16"/>
      <c r="D1064" s="16"/>
      <c r="E1064" s="16"/>
      <c r="F1064" s="16"/>
      <c r="G1064" s="16"/>
      <c r="H1064" s="16"/>
      <c r="I1064" s="16"/>
      <c r="J1064" s="16"/>
      <c r="K1064" s="16"/>
      <c r="L1064" s="16"/>
      <c r="M1064" s="16"/>
      <c r="N1064" s="16"/>
      <c r="O1064" s="16"/>
      <c r="P1064" s="16"/>
      <c r="Q1064" s="16"/>
      <c r="R1064" s="16"/>
      <c r="S1064" s="16"/>
      <c r="T1064" s="16"/>
      <c r="U1064" s="16"/>
      <c r="V1064" s="16"/>
      <c r="W1064" s="16"/>
      <c r="X1064" s="16"/>
      <c r="Y1064" s="16"/>
      <c r="Z1064" s="16"/>
      <c r="AA1064" s="16"/>
      <c r="AB1064" s="16"/>
      <c r="AC1064" s="16"/>
      <c r="AD1064" s="16"/>
      <c r="AE1064" s="16"/>
    </row>
    <row r="1065" spans="1:31" ht="19.5" customHeight="1" x14ac:dyDescent="0.25">
      <c r="A1065" s="16"/>
      <c r="B1065" s="16"/>
      <c r="C1065" s="16"/>
      <c r="D1065" s="16"/>
      <c r="E1065" s="16"/>
      <c r="F1065" s="16"/>
      <c r="G1065" s="16"/>
      <c r="H1065" s="16"/>
      <c r="I1065" s="16"/>
      <c r="J1065" s="16"/>
      <c r="K1065" s="16"/>
      <c r="L1065" s="16"/>
      <c r="M1065" s="16"/>
      <c r="N1065" s="16"/>
      <c r="O1065" s="16"/>
      <c r="P1065" s="16"/>
      <c r="Q1065" s="16"/>
      <c r="R1065" s="16"/>
      <c r="S1065" s="16"/>
      <c r="T1065" s="16"/>
      <c r="U1065" s="16"/>
      <c r="V1065" s="16"/>
      <c r="W1065" s="16"/>
      <c r="X1065" s="16"/>
      <c r="Y1065" s="16"/>
      <c r="Z1065" s="16"/>
      <c r="AA1065" s="16"/>
      <c r="AB1065" s="16"/>
      <c r="AC1065" s="16"/>
      <c r="AD1065" s="16"/>
      <c r="AE1065" s="16"/>
    </row>
    <row r="1066" spans="1:31" ht="19.5" customHeight="1" x14ac:dyDescent="0.25">
      <c r="A1066" s="16"/>
      <c r="B1066" s="16"/>
      <c r="C1066" s="16"/>
      <c r="D1066" s="16"/>
      <c r="E1066" s="16"/>
      <c r="F1066" s="16"/>
      <c r="G1066" s="16"/>
      <c r="H1066" s="16"/>
      <c r="I1066" s="16"/>
      <c r="J1066" s="16"/>
      <c r="K1066" s="16"/>
      <c r="L1066" s="16"/>
      <c r="M1066" s="16"/>
      <c r="N1066" s="16"/>
      <c r="O1066" s="16"/>
      <c r="P1066" s="16"/>
      <c r="Q1066" s="16"/>
      <c r="R1066" s="16"/>
      <c r="S1066" s="16"/>
      <c r="T1066" s="16"/>
      <c r="U1066" s="16"/>
      <c r="V1066" s="16"/>
      <c r="W1066" s="16"/>
      <c r="X1066" s="16"/>
      <c r="Y1066" s="16"/>
      <c r="Z1066" s="16"/>
      <c r="AA1066" s="16"/>
      <c r="AB1066" s="16"/>
      <c r="AC1066" s="16"/>
      <c r="AD1066" s="16"/>
      <c r="AE1066" s="16"/>
    </row>
    <row r="1067" spans="1:31" ht="19.5" customHeight="1" x14ac:dyDescent="0.25">
      <c r="A1067" s="16"/>
      <c r="B1067" s="16"/>
      <c r="C1067" s="16"/>
      <c r="D1067" s="16"/>
      <c r="E1067" s="16"/>
      <c r="F1067" s="16"/>
      <c r="G1067" s="16"/>
      <c r="H1067" s="16"/>
      <c r="I1067" s="16"/>
      <c r="J1067" s="16"/>
      <c r="K1067" s="16"/>
      <c r="L1067" s="16"/>
      <c r="M1067" s="16"/>
      <c r="N1067" s="16"/>
      <c r="O1067" s="16"/>
      <c r="P1067" s="16"/>
      <c r="Q1067" s="16"/>
      <c r="R1067" s="16"/>
      <c r="S1067" s="16"/>
      <c r="T1067" s="16"/>
      <c r="U1067" s="16"/>
      <c r="V1067" s="16"/>
      <c r="W1067" s="16"/>
      <c r="X1067" s="16"/>
      <c r="Y1067" s="16"/>
      <c r="Z1067" s="16"/>
      <c r="AA1067" s="16"/>
      <c r="AB1067" s="16"/>
      <c r="AC1067" s="16"/>
      <c r="AD1067" s="16"/>
      <c r="AE1067" s="16"/>
    </row>
    <row r="1068" spans="1:31" ht="19.5" customHeight="1" x14ac:dyDescent="0.25">
      <c r="A1068" s="16"/>
      <c r="B1068" s="16"/>
      <c r="C1068" s="16"/>
      <c r="D1068" s="16"/>
      <c r="E1068" s="16"/>
      <c r="F1068" s="16"/>
      <c r="G1068" s="16"/>
      <c r="H1068" s="16"/>
      <c r="I1068" s="16"/>
      <c r="J1068" s="16"/>
      <c r="K1068" s="16"/>
      <c r="L1068" s="16"/>
      <c r="M1068" s="16"/>
      <c r="N1068" s="16"/>
      <c r="O1068" s="16"/>
      <c r="P1068" s="16"/>
      <c r="Q1068" s="16"/>
      <c r="R1068" s="16"/>
      <c r="S1068" s="16"/>
      <c r="T1068" s="16"/>
      <c r="U1068" s="16"/>
      <c r="V1068" s="16"/>
      <c r="W1068" s="16"/>
      <c r="X1068" s="16"/>
      <c r="Y1068" s="16"/>
      <c r="Z1068" s="16"/>
      <c r="AA1068" s="16"/>
      <c r="AB1068" s="16"/>
      <c r="AC1068" s="16"/>
      <c r="AD1068" s="16"/>
      <c r="AE1068" s="16"/>
    </row>
    <row r="1069" spans="1:31" ht="19.5" customHeight="1" x14ac:dyDescent="0.25">
      <c r="A1069" s="16"/>
      <c r="B1069" s="16"/>
      <c r="C1069" s="16"/>
      <c r="D1069" s="16"/>
      <c r="E1069" s="16"/>
      <c r="F1069" s="16"/>
      <c r="G1069" s="16"/>
      <c r="H1069" s="16"/>
      <c r="I1069" s="16"/>
      <c r="J1069" s="16"/>
      <c r="K1069" s="16"/>
      <c r="L1069" s="16"/>
      <c r="M1069" s="16"/>
      <c r="N1069" s="16"/>
      <c r="O1069" s="16"/>
      <c r="P1069" s="16"/>
      <c r="Q1069" s="16"/>
      <c r="R1069" s="16"/>
      <c r="S1069" s="16"/>
      <c r="T1069" s="16"/>
      <c r="U1069" s="16"/>
      <c r="V1069" s="16"/>
      <c r="W1069" s="16"/>
      <c r="X1069" s="16"/>
      <c r="Y1069" s="16"/>
      <c r="Z1069" s="16"/>
      <c r="AA1069" s="16"/>
      <c r="AB1069" s="16"/>
      <c r="AC1069" s="16"/>
      <c r="AD1069" s="16"/>
      <c r="AE1069" s="16"/>
    </row>
    <row r="1070" spans="1:31" ht="19.5" customHeight="1" x14ac:dyDescent="0.25">
      <c r="A1070" s="16"/>
      <c r="B1070" s="16"/>
      <c r="C1070" s="16"/>
      <c r="D1070" s="16"/>
      <c r="E1070" s="16"/>
      <c r="F1070" s="16"/>
      <c r="G1070" s="16"/>
      <c r="H1070" s="16"/>
      <c r="I1070" s="16"/>
      <c r="J1070" s="16"/>
      <c r="K1070" s="16"/>
      <c r="L1070" s="16"/>
      <c r="M1070" s="16"/>
      <c r="N1070" s="16"/>
      <c r="O1070" s="16"/>
      <c r="P1070" s="16"/>
      <c r="Q1070" s="16"/>
      <c r="R1070" s="16"/>
      <c r="S1070" s="16"/>
      <c r="T1070" s="16"/>
      <c r="U1070" s="16"/>
      <c r="V1070" s="16"/>
      <c r="W1070" s="16"/>
      <c r="X1070" s="16"/>
      <c r="Y1070" s="16"/>
      <c r="Z1070" s="16"/>
      <c r="AA1070" s="16"/>
      <c r="AB1070" s="16"/>
      <c r="AC1070" s="16"/>
      <c r="AD1070" s="16"/>
      <c r="AE1070" s="16"/>
    </row>
    <row r="1071" spans="1:31" ht="19.5" customHeight="1" x14ac:dyDescent="0.25">
      <c r="A1071" s="16"/>
      <c r="B1071" s="16"/>
      <c r="C1071" s="16"/>
      <c r="D1071" s="16"/>
      <c r="E1071" s="16"/>
      <c r="F1071" s="16"/>
      <c r="G1071" s="16"/>
      <c r="H1071" s="16"/>
      <c r="I1071" s="16"/>
      <c r="J1071" s="16"/>
      <c r="K1071" s="16"/>
      <c r="L1071" s="16"/>
      <c r="M1071" s="16"/>
      <c r="N1071" s="16"/>
      <c r="O1071" s="16"/>
      <c r="P1071" s="16"/>
      <c r="Q1071" s="16"/>
      <c r="R1071" s="16"/>
      <c r="S1071" s="16"/>
      <c r="T1071" s="16"/>
      <c r="U1071" s="16"/>
      <c r="V1071" s="16"/>
      <c r="W1071" s="16"/>
      <c r="X1071" s="16"/>
      <c r="Y1071" s="16"/>
      <c r="Z1071" s="16"/>
      <c r="AA1071" s="16"/>
      <c r="AB1071" s="16"/>
      <c r="AC1071" s="16"/>
      <c r="AD1071" s="16"/>
      <c r="AE1071" s="16"/>
    </row>
    <row r="1072" spans="1:31" ht="19.5" customHeight="1" x14ac:dyDescent="0.25">
      <c r="A1072" s="16"/>
      <c r="B1072" s="16"/>
      <c r="C1072" s="16"/>
      <c r="D1072" s="16"/>
      <c r="E1072" s="16"/>
      <c r="F1072" s="16"/>
      <c r="G1072" s="16"/>
      <c r="H1072" s="16"/>
      <c r="I1072" s="16"/>
      <c r="J1072" s="16"/>
      <c r="K1072" s="16"/>
      <c r="L1072" s="16"/>
      <c r="M1072" s="16"/>
      <c r="N1072" s="16"/>
      <c r="O1072" s="16"/>
      <c r="P1072" s="16"/>
      <c r="Q1072" s="16"/>
      <c r="R1072" s="16"/>
      <c r="S1072" s="16"/>
      <c r="T1072" s="16"/>
      <c r="U1072" s="16"/>
      <c r="V1072" s="16"/>
      <c r="W1072" s="16"/>
      <c r="X1072" s="16"/>
      <c r="Y1072" s="16"/>
      <c r="Z1072" s="16"/>
      <c r="AA1072" s="16"/>
      <c r="AB1072" s="16"/>
      <c r="AC1072" s="16"/>
      <c r="AD1072" s="16"/>
      <c r="AE1072" s="16"/>
    </row>
    <row r="1073" spans="1:31" ht="19.5" customHeight="1" x14ac:dyDescent="0.25">
      <c r="A1073" s="16"/>
      <c r="B1073" s="16"/>
      <c r="C1073" s="16"/>
      <c r="D1073" s="16"/>
      <c r="E1073" s="16"/>
      <c r="F1073" s="16"/>
      <c r="G1073" s="16"/>
      <c r="H1073" s="16"/>
      <c r="I1073" s="16"/>
      <c r="J1073" s="16"/>
      <c r="K1073" s="16"/>
      <c r="L1073" s="16"/>
      <c r="M1073" s="16"/>
      <c r="N1073" s="16"/>
      <c r="O1073" s="16"/>
      <c r="P1073" s="16"/>
      <c r="Q1073" s="16"/>
      <c r="R1073" s="16"/>
      <c r="S1073" s="16"/>
      <c r="T1073" s="16"/>
      <c r="U1073" s="16"/>
      <c r="V1073" s="16"/>
      <c r="W1073" s="16"/>
      <c r="X1073" s="16"/>
      <c r="Y1073" s="16"/>
      <c r="Z1073" s="16"/>
      <c r="AA1073" s="16"/>
      <c r="AB1073" s="16"/>
      <c r="AC1073" s="16"/>
      <c r="AD1073" s="16"/>
      <c r="AE1073" s="16"/>
    </row>
    <row r="1074" spans="1:31" ht="19.5" customHeight="1" x14ac:dyDescent="0.25">
      <c r="A1074" s="16"/>
      <c r="B1074" s="16"/>
      <c r="C1074" s="16"/>
      <c r="D1074" s="16"/>
      <c r="E1074" s="16"/>
      <c r="F1074" s="16"/>
      <c r="G1074" s="16"/>
      <c r="H1074" s="16"/>
      <c r="I1074" s="16"/>
      <c r="J1074" s="16"/>
      <c r="K1074" s="16"/>
      <c r="L1074" s="16"/>
      <c r="M1074" s="16"/>
      <c r="N1074" s="16"/>
      <c r="O1074" s="16"/>
      <c r="P1074" s="16"/>
      <c r="Q1074" s="16"/>
      <c r="R1074" s="16"/>
      <c r="S1074" s="16"/>
      <c r="T1074" s="16"/>
      <c r="U1074" s="16"/>
      <c r="V1074" s="16"/>
      <c r="W1074" s="16"/>
      <c r="X1074" s="16"/>
      <c r="Y1074" s="16"/>
      <c r="Z1074" s="16"/>
      <c r="AA1074" s="16"/>
      <c r="AB1074" s="16"/>
      <c r="AC1074" s="16"/>
      <c r="AD1074" s="16"/>
      <c r="AE1074" s="16"/>
    </row>
    <row r="1075" spans="1:31" ht="19.5" customHeight="1" x14ac:dyDescent="0.25">
      <c r="A1075" s="16"/>
      <c r="B1075" s="16"/>
      <c r="C1075" s="16"/>
      <c r="D1075" s="16"/>
      <c r="E1075" s="16"/>
      <c r="F1075" s="16"/>
      <c r="G1075" s="16"/>
      <c r="H1075" s="16"/>
      <c r="I1075" s="16"/>
      <c r="J1075" s="16"/>
      <c r="K1075" s="16"/>
      <c r="L1075" s="16"/>
      <c r="M1075" s="16"/>
      <c r="N1075" s="16"/>
      <c r="O1075" s="16"/>
      <c r="P1075" s="16"/>
      <c r="Q1075" s="16"/>
      <c r="R1075" s="16"/>
      <c r="S1075" s="16"/>
      <c r="T1075" s="16"/>
      <c r="U1075" s="16"/>
      <c r="V1075" s="16"/>
      <c r="W1075" s="16"/>
      <c r="X1075" s="16"/>
      <c r="Y1075" s="16"/>
      <c r="Z1075" s="16"/>
      <c r="AA1075" s="16"/>
      <c r="AB1075" s="16"/>
      <c r="AC1075" s="16"/>
      <c r="AD1075" s="16"/>
      <c r="AE1075" s="16"/>
    </row>
    <row r="1076" spans="1:31" ht="19.5" customHeight="1" x14ac:dyDescent="0.25">
      <c r="A1076" s="16"/>
      <c r="B1076" s="16"/>
      <c r="C1076" s="16"/>
      <c r="D1076" s="16"/>
      <c r="E1076" s="16"/>
      <c r="F1076" s="16"/>
      <c r="G1076" s="16"/>
      <c r="H1076" s="16"/>
      <c r="I1076" s="16"/>
      <c r="J1076" s="16"/>
      <c r="K1076" s="16"/>
      <c r="L1076" s="16"/>
      <c r="M1076" s="16"/>
      <c r="N1076" s="16"/>
      <c r="O1076" s="16"/>
      <c r="P1076" s="16"/>
      <c r="Q1076" s="16"/>
      <c r="R1076" s="16"/>
      <c r="S1076" s="16"/>
      <c r="T1076" s="16"/>
      <c r="U1076" s="16"/>
      <c r="V1076" s="16"/>
      <c r="W1076" s="16"/>
      <c r="X1076" s="16"/>
      <c r="Y1076" s="16"/>
      <c r="Z1076" s="16"/>
      <c r="AA1076" s="16"/>
      <c r="AB1076" s="16"/>
      <c r="AC1076" s="16"/>
      <c r="AD1076" s="16"/>
      <c r="AE1076" s="16"/>
    </row>
    <row r="1077" spans="1:31" ht="19.5" customHeight="1" x14ac:dyDescent="0.25">
      <c r="A1077" s="16"/>
      <c r="B1077" s="16"/>
      <c r="C1077" s="16"/>
      <c r="D1077" s="16"/>
      <c r="E1077" s="16"/>
      <c r="F1077" s="16"/>
      <c r="G1077" s="16"/>
      <c r="H1077" s="16"/>
      <c r="I1077" s="16"/>
      <c r="J1077" s="16"/>
      <c r="K1077" s="16"/>
      <c r="L1077" s="16"/>
      <c r="M1077" s="16"/>
      <c r="N1077" s="16"/>
      <c r="O1077" s="16"/>
      <c r="P1077" s="16"/>
      <c r="Q1077" s="16"/>
      <c r="R1077" s="16"/>
      <c r="S1077" s="16"/>
      <c r="T1077" s="16"/>
      <c r="U1077" s="16"/>
      <c r="V1077" s="16"/>
      <c r="W1077" s="16"/>
      <c r="X1077" s="16"/>
      <c r="Y1077" s="16"/>
      <c r="Z1077" s="16"/>
      <c r="AA1077" s="16"/>
      <c r="AB1077" s="16"/>
      <c r="AC1077" s="16"/>
      <c r="AD1077" s="16"/>
      <c r="AE1077" s="16"/>
    </row>
    <row r="1078" spans="1:31" ht="19.5" customHeight="1" x14ac:dyDescent="0.25">
      <c r="A1078" s="16"/>
      <c r="B1078" s="16"/>
      <c r="C1078" s="16"/>
      <c r="D1078" s="16"/>
      <c r="E1078" s="16"/>
      <c r="F1078" s="16"/>
      <c r="G1078" s="16"/>
      <c r="H1078" s="16"/>
      <c r="I1078" s="16"/>
      <c r="J1078" s="16"/>
      <c r="K1078" s="16"/>
      <c r="L1078" s="16"/>
      <c r="M1078" s="16"/>
      <c r="N1078" s="16"/>
      <c r="O1078" s="16"/>
      <c r="P1078" s="16"/>
      <c r="Q1078" s="16"/>
      <c r="R1078" s="16"/>
      <c r="S1078" s="16"/>
      <c r="T1078" s="16"/>
      <c r="U1078" s="16"/>
      <c r="V1078" s="16"/>
      <c r="W1078" s="16"/>
      <c r="X1078" s="16"/>
      <c r="Y1078" s="16"/>
      <c r="Z1078" s="16"/>
      <c r="AA1078" s="16"/>
      <c r="AB1078" s="16"/>
      <c r="AC1078" s="16"/>
      <c r="AD1078" s="16"/>
      <c r="AE1078" s="16"/>
    </row>
    <row r="1079" spans="1:31" ht="19.5" customHeight="1" x14ac:dyDescent="0.25">
      <c r="A1079" s="16"/>
      <c r="B1079" s="16"/>
      <c r="C1079" s="16"/>
      <c r="D1079" s="16"/>
      <c r="E1079" s="16"/>
      <c r="F1079" s="16"/>
      <c r="G1079" s="16"/>
      <c r="H1079" s="16"/>
      <c r="I1079" s="16"/>
      <c r="J1079" s="16"/>
      <c r="K1079" s="16"/>
      <c r="L1079" s="16"/>
      <c r="M1079" s="16"/>
      <c r="N1079" s="16"/>
      <c r="O1079" s="16"/>
      <c r="P1079" s="16"/>
      <c r="Q1079" s="16"/>
      <c r="R1079" s="16"/>
      <c r="S1079" s="16"/>
      <c r="T1079" s="16"/>
      <c r="U1079" s="16"/>
      <c r="V1079" s="16"/>
      <c r="W1079" s="16"/>
      <c r="X1079" s="16"/>
      <c r="Y1079" s="16"/>
      <c r="Z1079" s="16"/>
      <c r="AA1079" s="16"/>
      <c r="AB1079" s="16"/>
      <c r="AC1079" s="16"/>
      <c r="AD1079" s="16"/>
      <c r="AE1079" s="16"/>
    </row>
    <row r="1080" spans="1:31" ht="19.5" customHeight="1" x14ac:dyDescent="0.25">
      <c r="A1080" s="16"/>
      <c r="B1080" s="16"/>
      <c r="C1080" s="16"/>
      <c r="D1080" s="16"/>
      <c r="E1080" s="16"/>
      <c r="F1080" s="16"/>
      <c r="G1080" s="16"/>
      <c r="H1080" s="16"/>
      <c r="I1080" s="16"/>
      <c r="J1080" s="16"/>
      <c r="K1080" s="16"/>
      <c r="L1080" s="16"/>
      <c r="M1080" s="16"/>
      <c r="N1080" s="16"/>
      <c r="O1080" s="16"/>
      <c r="P1080" s="16"/>
      <c r="Q1080" s="16"/>
      <c r="R1080" s="16"/>
      <c r="S1080" s="16"/>
      <c r="T1080" s="16"/>
      <c r="U1080" s="16"/>
      <c r="V1080" s="16"/>
      <c r="W1080" s="16"/>
      <c r="X1080" s="16"/>
      <c r="Y1080" s="16"/>
      <c r="Z1080" s="16"/>
      <c r="AA1080" s="16"/>
      <c r="AB1080" s="16"/>
      <c r="AC1080" s="16"/>
      <c r="AD1080" s="16"/>
      <c r="AE1080" s="16"/>
    </row>
    <row r="1081" spans="1:31" ht="19.5" customHeight="1" x14ac:dyDescent="0.25">
      <c r="A1081" s="16"/>
      <c r="B1081" s="16"/>
      <c r="C1081" s="16"/>
      <c r="D1081" s="16"/>
      <c r="E1081" s="16"/>
      <c r="F1081" s="16"/>
      <c r="G1081" s="16"/>
      <c r="H1081" s="16"/>
      <c r="I1081" s="16"/>
      <c r="J1081" s="16"/>
      <c r="K1081" s="16"/>
      <c r="L1081" s="16"/>
      <c r="M1081" s="16"/>
      <c r="N1081" s="16"/>
      <c r="O1081" s="16"/>
      <c r="P1081" s="16"/>
      <c r="Q1081" s="16"/>
      <c r="R1081" s="16"/>
      <c r="S1081" s="16"/>
      <c r="T1081" s="16"/>
      <c r="U1081" s="16"/>
      <c r="V1081" s="16"/>
      <c r="W1081" s="16"/>
      <c r="X1081" s="16"/>
      <c r="Y1081" s="16"/>
      <c r="Z1081" s="16"/>
      <c r="AA1081" s="16"/>
      <c r="AB1081" s="16"/>
      <c r="AC1081" s="16"/>
      <c r="AD1081" s="16"/>
      <c r="AE1081" s="16"/>
    </row>
    <row r="1082" spans="1:31" ht="19.5" customHeight="1" x14ac:dyDescent="0.25">
      <c r="A1082" s="16"/>
      <c r="B1082" s="16"/>
      <c r="C1082" s="16"/>
      <c r="D1082" s="16"/>
      <c r="E1082" s="16"/>
      <c r="F1082" s="16"/>
      <c r="G1082" s="16"/>
      <c r="H1082" s="16"/>
      <c r="I1082" s="16"/>
      <c r="J1082" s="16"/>
      <c r="K1082" s="16"/>
      <c r="L1082" s="16"/>
      <c r="M1082" s="16"/>
      <c r="N1082" s="16"/>
      <c r="O1082" s="16"/>
      <c r="P1082" s="16"/>
      <c r="Q1082" s="16"/>
      <c r="R1082" s="16"/>
      <c r="S1082" s="16"/>
      <c r="T1082" s="16"/>
      <c r="U1082" s="16"/>
      <c r="V1082" s="16"/>
      <c r="W1082" s="16"/>
      <c r="X1082" s="16"/>
      <c r="Y1082" s="16"/>
      <c r="Z1082" s="16"/>
      <c r="AA1082" s="16"/>
      <c r="AB1082" s="16"/>
      <c r="AC1082" s="16"/>
      <c r="AD1082" s="16"/>
      <c r="AE1082" s="16"/>
    </row>
    <row r="1083" spans="1:31" ht="19.5" customHeight="1" x14ac:dyDescent="0.25">
      <c r="A1083" s="16"/>
      <c r="B1083" s="16"/>
      <c r="C1083" s="16"/>
      <c r="D1083" s="16"/>
      <c r="E1083" s="16"/>
      <c r="F1083" s="16"/>
      <c r="G1083" s="16"/>
      <c r="H1083" s="16"/>
      <c r="I1083" s="16"/>
      <c r="J1083" s="16"/>
      <c r="K1083" s="16"/>
      <c r="L1083" s="16"/>
      <c r="M1083" s="16"/>
      <c r="N1083" s="16"/>
      <c r="O1083" s="16"/>
      <c r="P1083" s="16"/>
      <c r="Q1083" s="16"/>
      <c r="R1083" s="16"/>
      <c r="S1083" s="16"/>
      <c r="T1083" s="16"/>
      <c r="U1083" s="16"/>
      <c r="V1083" s="16"/>
      <c r="W1083" s="16"/>
      <c r="X1083" s="16"/>
      <c r="Y1083" s="16"/>
      <c r="Z1083" s="16"/>
      <c r="AA1083" s="16"/>
      <c r="AB1083" s="16"/>
      <c r="AC1083" s="16"/>
      <c r="AD1083" s="16"/>
      <c r="AE1083" s="16"/>
    </row>
    <row r="1084" spans="1:31" ht="19.5" customHeight="1" x14ac:dyDescent="0.25">
      <c r="A1084" s="16"/>
      <c r="B1084" s="16"/>
      <c r="C1084" s="16"/>
      <c r="D1084" s="16"/>
      <c r="E1084" s="16"/>
      <c r="F1084" s="16"/>
      <c r="G1084" s="16"/>
      <c r="H1084" s="16"/>
      <c r="I1084" s="16"/>
      <c r="J1084" s="16"/>
      <c r="K1084" s="16"/>
      <c r="L1084" s="16"/>
      <c r="M1084" s="16"/>
      <c r="N1084" s="16"/>
      <c r="O1084" s="16"/>
      <c r="P1084" s="16"/>
      <c r="Q1084" s="16"/>
      <c r="R1084" s="16"/>
      <c r="S1084" s="16"/>
      <c r="T1084" s="16"/>
      <c r="U1084" s="16"/>
      <c r="V1084" s="16"/>
      <c r="W1084" s="16"/>
      <c r="X1084" s="16"/>
      <c r="Y1084" s="16"/>
      <c r="Z1084" s="16"/>
      <c r="AA1084" s="16"/>
      <c r="AB1084" s="16"/>
      <c r="AC1084" s="16"/>
      <c r="AD1084" s="16"/>
      <c r="AE1084" s="16"/>
    </row>
    <row r="1085" spans="1:31" ht="19.5" customHeight="1" x14ac:dyDescent="0.25">
      <c r="A1085" s="16"/>
      <c r="B1085" s="16"/>
      <c r="C1085" s="16"/>
      <c r="D1085" s="16"/>
      <c r="E1085" s="16"/>
      <c r="F1085" s="16"/>
      <c r="G1085" s="16"/>
      <c r="H1085" s="16"/>
      <c r="I1085" s="16"/>
      <c r="J1085" s="16"/>
      <c r="K1085" s="16"/>
      <c r="L1085" s="16"/>
      <c r="M1085" s="16"/>
      <c r="N1085" s="16"/>
      <c r="O1085" s="16"/>
      <c r="P1085" s="16"/>
      <c r="Q1085" s="16"/>
      <c r="R1085" s="16"/>
      <c r="S1085" s="16"/>
      <c r="T1085" s="16"/>
      <c r="U1085" s="16"/>
      <c r="V1085" s="16"/>
      <c r="W1085" s="16"/>
      <c r="X1085" s="16"/>
      <c r="Y1085" s="16"/>
      <c r="Z1085" s="16"/>
      <c r="AA1085" s="16"/>
      <c r="AB1085" s="16"/>
      <c r="AC1085" s="16"/>
      <c r="AD1085" s="16"/>
      <c r="AE1085" s="16"/>
    </row>
    <row r="1086" spans="1:31" ht="19.5" customHeight="1" x14ac:dyDescent="0.25">
      <c r="A1086" s="16"/>
      <c r="B1086" s="16"/>
      <c r="C1086" s="16"/>
      <c r="D1086" s="16"/>
      <c r="E1086" s="16"/>
      <c r="F1086" s="16"/>
      <c r="G1086" s="16"/>
      <c r="H1086" s="16"/>
      <c r="I1086" s="16"/>
      <c r="J1086" s="16"/>
      <c r="K1086" s="16"/>
      <c r="L1086" s="16"/>
      <c r="M1086" s="16"/>
      <c r="N1086" s="16"/>
      <c r="O1086" s="16"/>
      <c r="P1086" s="16"/>
      <c r="Q1086" s="16"/>
      <c r="R1086" s="16"/>
      <c r="S1086" s="16"/>
      <c r="T1086" s="16"/>
      <c r="U1086" s="16"/>
      <c r="V1086" s="16"/>
      <c r="W1086" s="16"/>
      <c r="X1086" s="16"/>
      <c r="Y1086" s="16"/>
      <c r="Z1086" s="16"/>
      <c r="AA1086" s="16"/>
      <c r="AB1086" s="16"/>
      <c r="AC1086" s="16"/>
      <c r="AD1086" s="16"/>
      <c r="AE1086" s="16"/>
    </row>
    <row r="1087" spans="1:31" ht="19.5" customHeight="1" x14ac:dyDescent="0.25">
      <c r="A1087" s="16"/>
      <c r="B1087" s="16"/>
      <c r="C1087" s="16"/>
      <c r="D1087" s="16"/>
      <c r="E1087" s="16"/>
      <c r="F1087" s="16"/>
      <c r="G1087" s="16"/>
      <c r="H1087" s="16"/>
      <c r="I1087" s="16"/>
      <c r="J1087" s="16"/>
      <c r="K1087" s="16"/>
      <c r="L1087" s="16"/>
      <c r="M1087" s="16"/>
      <c r="N1087" s="16"/>
      <c r="O1087" s="16"/>
      <c r="P1087" s="16"/>
      <c r="Q1087" s="16"/>
      <c r="R1087" s="16"/>
      <c r="S1087" s="16"/>
      <c r="T1087" s="16"/>
      <c r="U1087" s="16"/>
      <c r="V1087" s="16"/>
      <c r="W1087" s="16"/>
      <c r="X1087" s="16"/>
      <c r="Y1087" s="16"/>
      <c r="Z1087" s="16"/>
      <c r="AA1087" s="16"/>
      <c r="AB1087" s="16"/>
      <c r="AC1087" s="16"/>
      <c r="AD1087" s="16"/>
      <c r="AE1087" s="16"/>
    </row>
    <row r="1088" spans="1:31" ht="19.5" customHeight="1" x14ac:dyDescent="0.25">
      <c r="A1088" s="16"/>
      <c r="B1088" s="16"/>
      <c r="C1088" s="16"/>
      <c r="D1088" s="16"/>
      <c r="E1088" s="16"/>
      <c r="F1088" s="16"/>
      <c r="G1088" s="16"/>
      <c r="H1088" s="16"/>
      <c r="I1088" s="16"/>
      <c r="J1088" s="16"/>
      <c r="K1088" s="16"/>
      <c r="L1088" s="16"/>
      <c r="M1088" s="16"/>
      <c r="N1088" s="16"/>
      <c r="O1088" s="16"/>
      <c r="P1088" s="16"/>
      <c r="Q1088" s="16"/>
      <c r="R1088" s="16"/>
      <c r="S1088" s="16"/>
      <c r="T1088" s="16"/>
      <c r="U1088" s="16"/>
      <c r="V1088" s="16"/>
      <c r="W1088" s="16"/>
      <c r="X1088" s="16"/>
      <c r="Y1088" s="16"/>
      <c r="Z1088" s="16"/>
      <c r="AA1088" s="16"/>
      <c r="AB1088" s="16"/>
      <c r="AC1088" s="16"/>
      <c r="AD1088" s="16"/>
      <c r="AE1088" s="16"/>
    </row>
    <row r="1089" spans="1:31" ht="19.5" customHeight="1" x14ac:dyDescent="0.25">
      <c r="A1089" s="16"/>
      <c r="B1089" s="16"/>
      <c r="C1089" s="16"/>
      <c r="D1089" s="16"/>
      <c r="E1089" s="16"/>
      <c r="F1089" s="16"/>
      <c r="G1089" s="16"/>
      <c r="H1089" s="16"/>
      <c r="I1089" s="16"/>
      <c r="J1089" s="16"/>
      <c r="K1089" s="16"/>
      <c r="L1089" s="16"/>
      <c r="M1089" s="16"/>
      <c r="N1089" s="16"/>
      <c r="O1089" s="16"/>
      <c r="P1089" s="16"/>
      <c r="Q1089" s="16"/>
      <c r="R1089" s="16"/>
      <c r="S1089" s="16"/>
      <c r="T1089" s="16"/>
      <c r="U1089" s="16"/>
      <c r="V1089" s="16"/>
      <c r="W1089" s="16"/>
      <c r="X1089" s="16"/>
      <c r="Y1089" s="16"/>
      <c r="Z1089" s="16"/>
      <c r="AA1089" s="16"/>
      <c r="AB1089" s="16"/>
      <c r="AC1089" s="16"/>
      <c r="AD1089" s="16"/>
      <c r="AE1089" s="16"/>
    </row>
    <row r="1090" spans="1:31" ht="19.5" customHeight="1" x14ac:dyDescent="0.25">
      <c r="A1090" s="16"/>
      <c r="B1090" s="16"/>
      <c r="C1090" s="16"/>
      <c r="D1090" s="16"/>
      <c r="E1090" s="16"/>
      <c r="F1090" s="16"/>
      <c r="G1090" s="16"/>
      <c r="H1090" s="16"/>
      <c r="I1090" s="16"/>
      <c r="J1090" s="16"/>
      <c r="K1090" s="16"/>
      <c r="L1090" s="16"/>
      <c r="M1090" s="16"/>
      <c r="N1090" s="16"/>
      <c r="O1090" s="16"/>
      <c r="P1090" s="16"/>
      <c r="Q1090" s="16"/>
      <c r="R1090" s="16"/>
      <c r="S1090" s="16"/>
      <c r="T1090" s="16"/>
      <c r="U1090" s="16"/>
      <c r="V1090" s="16"/>
      <c r="W1090" s="16"/>
      <c r="X1090" s="16"/>
      <c r="Y1090" s="16"/>
      <c r="Z1090" s="16"/>
      <c r="AA1090" s="16"/>
      <c r="AB1090" s="16"/>
      <c r="AC1090" s="16"/>
      <c r="AD1090" s="16"/>
      <c r="AE1090" s="16"/>
    </row>
    <row r="1091" spans="1:31" ht="19.5" customHeight="1" x14ac:dyDescent="0.25">
      <c r="A1091" s="16"/>
      <c r="B1091" s="16"/>
      <c r="C1091" s="16"/>
      <c r="D1091" s="16"/>
      <c r="E1091" s="16"/>
      <c r="F1091" s="16"/>
      <c r="G1091" s="16"/>
      <c r="H1091" s="16"/>
      <c r="I1091" s="16"/>
      <c r="J1091" s="16"/>
      <c r="K1091" s="16"/>
      <c r="L1091" s="16"/>
      <c r="M1091" s="16"/>
      <c r="N1091" s="16"/>
      <c r="O1091" s="16"/>
      <c r="P1091" s="16"/>
      <c r="Q1091" s="16"/>
      <c r="R1091" s="16"/>
      <c r="S1091" s="16"/>
      <c r="T1091" s="16"/>
      <c r="U1091" s="16"/>
      <c r="V1091" s="16"/>
      <c r="W1091" s="16"/>
      <c r="X1091" s="16"/>
      <c r="Y1091" s="16"/>
      <c r="Z1091" s="16"/>
      <c r="AA1091" s="16"/>
      <c r="AB1091" s="16"/>
      <c r="AC1091" s="16"/>
      <c r="AD1091" s="16"/>
      <c r="AE1091" s="16"/>
    </row>
    <row r="1092" spans="1:31" ht="19.5" customHeight="1" x14ac:dyDescent="0.25">
      <c r="A1092" s="16"/>
      <c r="B1092" s="16"/>
      <c r="C1092" s="16"/>
      <c r="D1092" s="16"/>
      <c r="E1092" s="16"/>
      <c r="F1092" s="16"/>
      <c r="G1092" s="16"/>
      <c r="H1092" s="16"/>
      <c r="I1092" s="16"/>
      <c r="J1092" s="16"/>
      <c r="K1092" s="16"/>
      <c r="L1092" s="16"/>
      <c r="M1092" s="16"/>
      <c r="N1092" s="16"/>
      <c r="O1092" s="16"/>
      <c r="P1092" s="16"/>
      <c r="Q1092" s="16"/>
      <c r="R1092" s="16"/>
      <c r="S1092" s="16"/>
      <c r="T1092" s="16"/>
      <c r="U1092" s="16"/>
      <c r="V1092" s="16"/>
      <c r="W1092" s="16"/>
      <c r="X1092" s="16"/>
      <c r="Y1092" s="16"/>
      <c r="Z1092" s="16"/>
      <c r="AA1092" s="16"/>
      <c r="AB1092" s="16"/>
      <c r="AC1092" s="16"/>
      <c r="AD1092" s="16"/>
      <c r="AE1092" s="16"/>
    </row>
    <row r="1093" spans="1:31" ht="19.5" customHeight="1" x14ac:dyDescent="0.25">
      <c r="A1093" s="16"/>
      <c r="B1093" s="16"/>
      <c r="C1093" s="16"/>
      <c r="D1093" s="16"/>
      <c r="E1093" s="16"/>
      <c r="F1093" s="16"/>
      <c r="G1093" s="16"/>
      <c r="H1093" s="16"/>
      <c r="I1093" s="16"/>
      <c r="J1093" s="16"/>
      <c r="K1093" s="16"/>
      <c r="L1093" s="16"/>
      <c r="M1093" s="16"/>
      <c r="N1093" s="16"/>
      <c r="O1093" s="16"/>
      <c r="P1093" s="16"/>
      <c r="Q1093" s="16"/>
      <c r="R1093" s="16"/>
      <c r="S1093" s="16"/>
      <c r="T1093" s="16"/>
      <c r="U1093" s="16"/>
      <c r="V1093" s="16"/>
      <c r="W1093" s="16"/>
      <c r="X1093" s="16"/>
      <c r="Y1093" s="16"/>
      <c r="Z1093" s="16"/>
      <c r="AA1093" s="16"/>
      <c r="AB1093" s="16"/>
      <c r="AC1093" s="16"/>
      <c r="AD1093" s="16"/>
      <c r="AE1093" s="16"/>
    </row>
    <row r="1094" spans="1:31" ht="19.5" customHeight="1" x14ac:dyDescent="0.25">
      <c r="A1094" s="16"/>
      <c r="B1094" s="16"/>
      <c r="C1094" s="16"/>
      <c r="D1094" s="16"/>
      <c r="E1094" s="16"/>
      <c r="F1094" s="16"/>
      <c r="G1094" s="16"/>
      <c r="H1094" s="16"/>
      <c r="I1094" s="16"/>
      <c r="J1094" s="16"/>
      <c r="K1094" s="16"/>
      <c r="L1094" s="16"/>
      <c r="M1094" s="16"/>
      <c r="N1094" s="16"/>
      <c r="O1094" s="16"/>
      <c r="P1094" s="16"/>
      <c r="Q1094" s="16"/>
      <c r="R1094" s="16"/>
      <c r="S1094" s="16"/>
      <c r="T1094" s="16"/>
      <c r="U1094" s="16"/>
      <c r="V1094" s="16"/>
      <c r="W1094" s="16"/>
      <c r="X1094" s="16"/>
      <c r="Y1094" s="16"/>
      <c r="Z1094" s="16"/>
      <c r="AA1094" s="16"/>
      <c r="AB1094" s="16"/>
      <c r="AC1094" s="16"/>
      <c r="AD1094" s="16"/>
      <c r="AE1094" s="16"/>
    </row>
    <row r="1095" spans="1:31" ht="19.5" customHeight="1" x14ac:dyDescent="0.25">
      <c r="A1095" s="16"/>
      <c r="B1095" s="16"/>
      <c r="C1095" s="16"/>
      <c r="D1095" s="16"/>
      <c r="E1095" s="16"/>
      <c r="F1095" s="16"/>
      <c r="G1095" s="16"/>
      <c r="H1095" s="16"/>
      <c r="I1095" s="16"/>
      <c r="J1095" s="16"/>
      <c r="K1095" s="16"/>
      <c r="L1095" s="16"/>
      <c r="M1095" s="16"/>
      <c r="N1095" s="16"/>
      <c r="O1095" s="16"/>
      <c r="P1095" s="16"/>
      <c r="Q1095" s="16"/>
      <c r="R1095" s="16"/>
      <c r="S1095" s="16"/>
      <c r="T1095" s="16"/>
      <c r="U1095" s="16"/>
      <c r="V1095" s="16"/>
      <c r="W1095" s="16"/>
      <c r="X1095" s="16"/>
      <c r="Y1095" s="16"/>
      <c r="Z1095" s="16"/>
      <c r="AA1095" s="16"/>
      <c r="AB1095" s="16"/>
      <c r="AC1095" s="16"/>
      <c r="AD1095" s="16"/>
      <c r="AE1095" s="16"/>
    </row>
    <row r="1096" spans="1:31" ht="19.5" customHeight="1" x14ac:dyDescent="0.25">
      <c r="A1096" s="16"/>
      <c r="B1096" s="16"/>
      <c r="C1096" s="16"/>
      <c r="D1096" s="16"/>
      <c r="E1096" s="16"/>
      <c r="F1096" s="16"/>
      <c r="G1096" s="16"/>
      <c r="H1096" s="16"/>
      <c r="I1096" s="16"/>
      <c r="J1096" s="16"/>
      <c r="K1096" s="16"/>
      <c r="L1096" s="16"/>
      <c r="M1096" s="16"/>
      <c r="N1096" s="16"/>
      <c r="O1096" s="16"/>
      <c r="P1096" s="16"/>
      <c r="Q1096" s="16"/>
      <c r="R1096" s="16"/>
      <c r="S1096" s="16"/>
      <c r="T1096" s="16"/>
      <c r="U1096" s="16"/>
      <c r="V1096" s="16"/>
      <c r="W1096" s="16"/>
      <c r="X1096" s="16"/>
      <c r="Y1096" s="16"/>
      <c r="Z1096" s="16"/>
      <c r="AA1096" s="16"/>
      <c r="AB1096" s="16"/>
      <c r="AC1096" s="16"/>
      <c r="AD1096" s="16"/>
      <c r="AE1096" s="16"/>
    </row>
    <row r="1097" spans="1:31" ht="19.5" customHeight="1" x14ac:dyDescent="0.25">
      <c r="A1097" s="16"/>
      <c r="B1097" s="16"/>
      <c r="C1097" s="16"/>
      <c r="D1097" s="16"/>
      <c r="E1097" s="16"/>
      <c r="F1097" s="16"/>
      <c r="G1097" s="16"/>
      <c r="H1097" s="16"/>
      <c r="I1097" s="16"/>
      <c r="J1097" s="16"/>
      <c r="K1097" s="16"/>
      <c r="L1097" s="16"/>
      <c r="M1097" s="16"/>
      <c r="N1097" s="16"/>
      <c r="O1097" s="16"/>
      <c r="P1097" s="16"/>
      <c r="Q1097" s="16"/>
      <c r="R1097" s="16"/>
      <c r="S1097" s="16"/>
      <c r="T1097" s="16"/>
      <c r="U1097" s="16"/>
      <c r="V1097" s="16"/>
      <c r="W1097" s="16"/>
      <c r="X1097" s="16"/>
      <c r="Y1097" s="16"/>
      <c r="Z1097" s="16"/>
      <c r="AA1097" s="16"/>
      <c r="AB1097" s="16"/>
      <c r="AC1097" s="16"/>
      <c r="AD1097" s="16"/>
      <c r="AE1097" s="16"/>
    </row>
    <row r="1098" spans="1:31" ht="19.5" customHeight="1" x14ac:dyDescent="0.25">
      <c r="A1098" s="16"/>
      <c r="B1098" s="16"/>
      <c r="C1098" s="16"/>
      <c r="D1098" s="16"/>
      <c r="E1098" s="16"/>
      <c r="F1098" s="16"/>
      <c r="G1098" s="16"/>
      <c r="H1098" s="16"/>
      <c r="I1098" s="16"/>
      <c r="J1098" s="16"/>
      <c r="K1098" s="16"/>
      <c r="L1098" s="16"/>
      <c r="M1098" s="16"/>
      <c r="N1098" s="16"/>
      <c r="O1098" s="16"/>
      <c r="P1098" s="16"/>
      <c r="Q1098" s="16"/>
      <c r="R1098" s="16"/>
      <c r="S1098" s="16"/>
      <c r="T1098" s="16"/>
      <c r="U1098" s="16"/>
      <c r="V1098" s="16"/>
      <c r="W1098" s="16"/>
      <c r="X1098" s="16"/>
      <c r="Y1098" s="16"/>
      <c r="Z1098" s="16"/>
      <c r="AA1098" s="16"/>
      <c r="AB1098" s="16"/>
      <c r="AC1098" s="16"/>
      <c r="AD1098" s="16"/>
      <c r="AE1098" s="16"/>
    </row>
    <row r="1099" spans="1:31" ht="19.5" customHeight="1" x14ac:dyDescent="0.25">
      <c r="A1099" s="16"/>
      <c r="B1099" s="16"/>
      <c r="C1099" s="16"/>
      <c r="D1099" s="16"/>
      <c r="E1099" s="16"/>
      <c r="F1099" s="16"/>
      <c r="G1099" s="16"/>
      <c r="H1099" s="16"/>
      <c r="I1099" s="16"/>
      <c r="J1099" s="16"/>
      <c r="K1099" s="16"/>
      <c r="L1099" s="16"/>
      <c r="M1099" s="16"/>
      <c r="N1099" s="16"/>
      <c r="O1099" s="16"/>
      <c r="P1099" s="16"/>
      <c r="Q1099" s="16"/>
      <c r="R1099" s="16"/>
      <c r="S1099" s="16"/>
      <c r="T1099" s="16"/>
      <c r="U1099" s="16"/>
      <c r="V1099" s="16"/>
      <c r="W1099" s="16"/>
      <c r="X1099" s="16"/>
      <c r="Y1099" s="16"/>
      <c r="Z1099" s="16"/>
      <c r="AA1099" s="16"/>
      <c r="AB1099" s="16"/>
      <c r="AC1099" s="16"/>
      <c r="AD1099" s="16"/>
      <c r="AE1099" s="16"/>
    </row>
    <row r="1100" spans="1:31" ht="19.5" customHeight="1" x14ac:dyDescent="0.25">
      <c r="A1100" s="16"/>
      <c r="B1100" s="16"/>
      <c r="C1100" s="16"/>
      <c r="D1100" s="16"/>
      <c r="E1100" s="16"/>
      <c r="F1100" s="16"/>
      <c r="G1100" s="16"/>
      <c r="H1100" s="16"/>
      <c r="I1100" s="16"/>
      <c r="J1100" s="16"/>
      <c r="K1100" s="16"/>
      <c r="L1100" s="16"/>
      <c r="M1100" s="16"/>
      <c r="N1100" s="16"/>
      <c r="O1100" s="16"/>
      <c r="P1100" s="16"/>
      <c r="Q1100" s="16"/>
      <c r="R1100" s="16"/>
      <c r="S1100" s="16"/>
      <c r="T1100" s="16"/>
      <c r="U1100" s="16"/>
      <c r="V1100" s="16"/>
      <c r="W1100" s="16"/>
      <c r="X1100" s="16"/>
      <c r="Y1100" s="16"/>
      <c r="Z1100" s="16"/>
      <c r="AA1100" s="16"/>
      <c r="AB1100" s="16"/>
      <c r="AC1100" s="16"/>
      <c r="AD1100" s="16"/>
      <c r="AE1100" s="16"/>
    </row>
    <row r="1101" spans="1:31" ht="19.5" customHeight="1" x14ac:dyDescent="0.25">
      <c r="A1101" s="16"/>
      <c r="B1101" s="16"/>
      <c r="C1101" s="16"/>
      <c r="D1101" s="16"/>
      <c r="E1101" s="16"/>
      <c r="F1101" s="16"/>
      <c r="G1101" s="16"/>
      <c r="H1101" s="16"/>
      <c r="I1101" s="16"/>
      <c r="J1101" s="16"/>
      <c r="K1101" s="16"/>
      <c r="L1101" s="16"/>
      <c r="M1101" s="16"/>
      <c r="N1101" s="16"/>
      <c r="O1101" s="16"/>
      <c r="P1101" s="16"/>
      <c r="Q1101" s="16"/>
      <c r="R1101" s="16"/>
      <c r="S1101" s="16"/>
      <c r="T1101" s="16"/>
      <c r="U1101" s="16"/>
      <c r="V1101" s="16"/>
      <c r="W1101" s="16"/>
      <c r="X1101" s="16"/>
      <c r="Y1101" s="16"/>
      <c r="Z1101" s="16"/>
      <c r="AA1101" s="16"/>
      <c r="AB1101" s="16"/>
      <c r="AC1101" s="16"/>
      <c r="AD1101" s="16"/>
      <c r="AE1101" s="16"/>
    </row>
    <row r="1102" spans="1:31" ht="19.5" customHeight="1" x14ac:dyDescent="0.25">
      <c r="A1102" s="16"/>
      <c r="B1102" s="16"/>
      <c r="C1102" s="16"/>
      <c r="D1102" s="16"/>
      <c r="E1102" s="16"/>
      <c r="F1102" s="16"/>
      <c r="G1102" s="16"/>
      <c r="H1102" s="16"/>
      <c r="I1102" s="16"/>
      <c r="J1102" s="16"/>
      <c r="K1102" s="16"/>
      <c r="L1102" s="16"/>
      <c r="M1102" s="16"/>
      <c r="N1102" s="16"/>
      <c r="O1102" s="16"/>
      <c r="P1102" s="16"/>
      <c r="Q1102" s="16"/>
      <c r="R1102" s="16"/>
      <c r="S1102" s="16"/>
      <c r="T1102" s="16"/>
      <c r="U1102" s="16"/>
      <c r="V1102" s="16"/>
      <c r="W1102" s="16"/>
      <c r="X1102" s="16"/>
      <c r="Y1102" s="16"/>
      <c r="Z1102" s="16"/>
      <c r="AA1102" s="16"/>
      <c r="AB1102" s="16"/>
      <c r="AC1102" s="16"/>
      <c r="AD1102" s="16"/>
      <c r="AE1102" s="16"/>
    </row>
    <row r="1103" spans="1:31" ht="19.5" customHeight="1" x14ac:dyDescent="0.25">
      <c r="A1103" s="16"/>
      <c r="B1103" s="16"/>
      <c r="C1103" s="16"/>
      <c r="D1103" s="16"/>
      <c r="E1103" s="16"/>
      <c r="F1103" s="16"/>
      <c r="G1103" s="16"/>
      <c r="H1103" s="16"/>
      <c r="I1103" s="16"/>
      <c r="J1103" s="16"/>
      <c r="K1103" s="16"/>
      <c r="L1103" s="16"/>
      <c r="M1103" s="16"/>
      <c r="N1103" s="16"/>
      <c r="O1103" s="16"/>
      <c r="P1103" s="16"/>
      <c r="Q1103" s="16"/>
      <c r="R1103" s="16"/>
      <c r="S1103" s="16"/>
      <c r="T1103" s="16"/>
      <c r="U1103" s="16"/>
      <c r="V1103" s="16"/>
      <c r="W1103" s="16"/>
      <c r="X1103" s="16"/>
      <c r="Y1103" s="16"/>
      <c r="Z1103" s="16"/>
      <c r="AA1103" s="16"/>
      <c r="AB1103" s="16"/>
      <c r="AC1103" s="16"/>
      <c r="AD1103" s="16"/>
      <c r="AE1103" s="16"/>
    </row>
    <row r="1104" spans="1:31" ht="19.5" customHeight="1" x14ac:dyDescent="0.25">
      <c r="A1104" s="16"/>
      <c r="B1104" s="16"/>
      <c r="C1104" s="16"/>
      <c r="D1104" s="16"/>
      <c r="E1104" s="16"/>
      <c r="F1104" s="16"/>
      <c r="G1104" s="16"/>
      <c r="H1104" s="16"/>
      <c r="I1104" s="16"/>
      <c r="J1104" s="16"/>
      <c r="K1104" s="16"/>
      <c r="L1104" s="16"/>
      <c r="M1104" s="16"/>
      <c r="N1104" s="16"/>
      <c r="O1104" s="16"/>
      <c r="P1104" s="16"/>
      <c r="Q1104" s="16"/>
      <c r="R1104" s="16"/>
      <c r="S1104" s="16"/>
      <c r="T1104" s="16"/>
      <c r="U1104" s="16"/>
      <c r="V1104" s="16"/>
      <c r="W1104" s="16"/>
      <c r="X1104" s="16"/>
      <c r="Y1104" s="16"/>
      <c r="Z1104" s="16"/>
      <c r="AA1104" s="16"/>
      <c r="AB1104" s="16"/>
      <c r="AC1104" s="16"/>
      <c r="AD1104" s="16"/>
      <c r="AE1104" s="16"/>
    </row>
    <row r="1105" spans="1:31" ht="19.5" customHeight="1" x14ac:dyDescent="0.25">
      <c r="A1105" s="16"/>
      <c r="B1105" s="16"/>
      <c r="C1105" s="16"/>
      <c r="D1105" s="16"/>
      <c r="E1105" s="16"/>
      <c r="F1105" s="16"/>
      <c r="G1105" s="16"/>
      <c r="H1105" s="16"/>
      <c r="I1105" s="16"/>
      <c r="J1105" s="16"/>
      <c r="K1105" s="16"/>
      <c r="L1105" s="16"/>
      <c r="M1105" s="16"/>
      <c r="N1105" s="16"/>
      <c r="O1105" s="16"/>
      <c r="P1105" s="16"/>
      <c r="Q1105" s="16"/>
      <c r="R1105" s="16"/>
      <c r="S1105" s="16"/>
      <c r="T1105" s="16"/>
      <c r="U1105" s="16"/>
      <c r="V1105" s="16"/>
      <c r="W1105" s="16"/>
      <c r="X1105" s="16"/>
      <c r="Y1105" s="16"/>
      <c r="Z1105" s="16"/>
      <c r="AA1105" s="16"/>
      <c r="AB1105" s="16"/>
      <c r="AC1105" s="16"/>
      <c r="AD1105" s="16"/>
      <c r="AE1105" s="16"/>
    </row>
    <row r="1106" spans="1:31" ht="19.5" customHeight="1" x14ac:dyDescent="0.25">
      <c r="A1106" s="16"/>
      <c r="B1106" s="16"/>
      <c r="C1106" s="16"/>
      <c r="D1106" s="16"/>
      <c r="E1106" s="16"/>
      <c r="F1106" s="16"/>
      <c r="G1106" s="16"/>
      <c r="H1106" s="16"/>
      <c r="I1106" s="16"/>
      <c r="J1106" s="16"/>
      <c r="K1106" s="16"/>
      <c r="L1106" s="16"/>
      <c r="M1106" s="16"/>
      <c r="N1106" s="16"/>
      <c r="O1106" s="16"/>
      <c r="P1106" s="16"/>
      <c r="Q1106" s="16"/>
      <c r="R1106" s="16"/>
      <c r="S1106" s="16"/>
      <c r="T1106" s="16"/>
      <c r="U1106" s="16"/>
      <c r="V1106" s="16"/>
      <c r="W1106" s="16"/>
      <c r="X1106" s="16"/>
      <c r="Y1106" s="16"/>
      <c r="Z1106" s="16"/>
      <c r="AA1106" s="16"/>
      <c r="AB1106" s="16"/>
      <c r="AC1106" s="16"/>
      <c r="AD1106" s="16"/>
      <c r="AE1106" s="16"/>
    </row>
    <row r="1107" spans="1:31" ht="19.5" customHeight="1" x14ac:dyDescent="0.25">
      <c r="A1107" s="16"/>
      <c r="B1107" s="16"/>
      <c r="C1107" s="16"/>
      <c r="D1107" s="16"/>
      <c r="E1107" s="16"/>
      <c r="F1107" s="16"/>
      <c r="G1107" s="16"/>
      <c r="H1107" s="16"/>
      <c r="I1107" s="16"/>
      <c r="J1107" s="16"/>
      <c r="K1107" s="16"/>
      <c r="L1107" s="16"/>
      <c r="M1107" s="16"/>
      <c r="N1107" s="16"/>
      <c r="O1107" s="16"/>
      <c r="P1107" s="16"/>
      <c r="Q1107" s="16"/>
      <c r="R1107" s="16"/>
      <c r="S1107" s="16"/>
      <c r="T1107" s="16"/>
      <c r="U1107" s="16"/>
      <c r="V1107" s="16"/>
      <c r="W1107" s="16"/>
      <c r="X1107" s="16"/>
      <c r="Y1107" s="16"/>
      <c r="Z1107" s="16"/>
      <c r="AA1107" s="16"/>
      <c r="AB1107" s="16"/>
      <c r="AC1107" s="16"/>
      <c r="AD1107" s="16"/>
      <c r="AE1107" s="16"/>
    </row>
    <row r="1108" spans="1:31" ht="19.5" customHeight="1" x14ac:dyDescent="0.25">
      <c r="A1108" s="16"/>
      <c r="B1108" s="16"/>
      <c r="C1108" s="16"/>
      <c r="D1108" s="16"/>
      <c r="E1108" s="16"/>
      <c r="F1108" s="16"/>
      <c r="G1108" s="16"/>
      <c r="H1108" s="16"/>
      <c r="I1108" s="16"/>
      <c r="J1108" s="16"/>
      <c r="K1108" s="16"/>
      <c r="L1108" s="16"/>
      <c r="M1108" s="16"/>
      <c r="N1108" s="16"/>
      <c r="O1108" s="16"/>
      <c r="P1108" s="16"/>
      <c r="Q1108" s="16"/>
      <c r="R1108" s="16"/>
      <c r="S1108" s="16"/>
      <c r="T1108" s="16"/>
      <c r="U1108" s="16"/>
      <c r="V1108" s="16"/>
      <c r="W1108" s="16"/>
      <c r="X1108" s="16"/>
      <c r="Y1108" s="16"/>
      <c r="Z1108" s="16"/>
      <c r="AA1108" s="16"/>
      <c r="AB1108" s="16"/>
      <c r="AC1108" s="16"/>
      <c r="AD1108" s="16"/>
      <c r="AE1108" s="16"/>
    </row>
    <row r="1109" spans="1:31" ht="19.5" customHeight="1" x14ac:dyDescent="0.25">
      <c r="A1109" s="16"/>
      <c r="B1109" s="16"/>
      <c r="C1109" s="16"/>
      <c r="D1109" s="16"/>
      <c r="E1109" s="16"/>
      <c r="F1109" s="16"/>
      <c r="G1109" s="16"/>
      <c r="H1109" s="16"/>
      <c r="I1109" s="16"/>
      <c r="J1109" s="16"/>
      <c r="K1109" s="16"/>
      <c r="L1109" s="16"/>
      <c r="M1109" s="16"/>
      <c r="N1109" s="16"/>
      <c r="O1109" s="16"/>
      <c r="P1109" s="16"/>
      <c r="Q1109" s="16"/>
      <c r="R1109" s="16"/>
      <c r="S1109" s="16"/>
      <c r="T1109" s="16"/>
      <c r="U1109" s="16"/>
      <c r="V1109" s="16"/>
      <c r="W1109" s="16"/>
      <c r="X1109" s="16"/>
      <c r="Y1109" s="16"/>
      <c r="Z1109" s="16"/>
      <c r="AA1109" s="16"/>
      <c r="AB1109" s="16"/>
      <c r="AC1109" s="16"/>
      <c r="AD1109" s="16"/>
      <c r="AE1109" s="16"/>
    </row>
    <row r="1110" spans="1:31" ht="19.5" customHeight="1" x14ac:dyDescent="0.25">
      <c r="A1110" s="16"/>
      <c r="B1110" s="16"/>
      <c r="C1110" s="16"/>
      <c r="D1110" s="16"/>
      <c r="E1110" s="16"/>
      <c r="F1110" s="16"/>
      <c r="G1110" s="16"/>
      <c r="H1110" s="16"/>
      <c r="I1110" s="16"/>
      <c r="J1110" s="16"/>
      <c r="K1110" s="16"/>
      <c r="L1110" s="16"/>
      <c r="M1110" s="16"/>
      <c r="N1110" s="16"/>
      <c r="O1110" s="16"/>
      <c r="P1110" s="16"/>
      <c r="Q1110" s="16"/>
      <c r="R1110" s="16"/>
      <c r="S1110" s="16"/>
      <c r="T1110" s="16"/>
      <c r="U1110" s="16"/>
      <c r="V1110" s="16"/>
      <c r="W1110" s="16"/>
      <c r="X1110" s="16"/>
      <c r="Y1110" s="16"/>
      <c r="Z1110" s="16"/>
      <c r="AA1110" s="16"/>
      <c r="AB1110" s="16"/>
      <c r="AC1110" s="16"/>
      <c r="AD1110" s="16"/>
      <c r="AE1110" s="16"/>
    </row>
    <row r="1111" spans="1:31" ht="19.5" customHeight="1" x14ac:dyDescent="0.25">
      <c r="A1111" s="16"/>
      <c r="B1111" s="16"/>
      <c r="C1111" s="16"/>
      <c r="D1111" s="16"/>
      <c r="E1111" s="16"/>
      <c r="F1111" s="16"/>
      <c r="G1111" s="16"/>
      <c r="H1111" s="16"/>
      <c r="I1111" s="16"/>
      <c r="J1111" s="16"/>
      <c r="K1111" s="16"/>
      <c r="L1111" s="16"/>
      <c r="M1111" s="16"/>
      <c r="N1111" s="16"/>
      <c r="O1111" s="16"/>
      <c r="P1111" s="16"/>
      <c r="Q1111" s="16"/>
      <c r="R1111" s="16"/>
      <c r="S1111" s="16"/>
      <c r="T1111" s="16"/>
      <c r="U1111" s="16"/>
      <c r="V1111" s="16"/>
      <c r="W1111" s="16"/>
      <c r="X1111" s="16"/>
      <c r="Y1111" s="16"/>
      <c r="Z1111" s="16"/>
      <c r="AA1111" s="16"/>
      <c r="AB1111" s="16"/>
      <c r="AC1111" s="16"/>
      <c r="AD1111" s="16"/>
      <c r="AE1111" s="16"/>
    </row>
    <row r="1112" spans="1:31" ht="19.5" customHeight="1" x14ac:dyDescent="0.25">
      <c r="A1112" s="16"/>
      <c r="B1112" s="16"/>
      <c r="C1112" s="16"/>
      <c r="D1112" s="16"/>
      <c r="E1112" s="16"/>
      <c r="F1112" s="16"/>
      <c r="G1112" s="16"/>
      <c r="H1112" s="16"/>
      <c r="I1112" s="16"/>
      <c r="J1112" s="16"/>
      <c r="K1112" s="16"/>
      <c r="L1112" s="16"/>
      <c r="M1112" s="16"/>
      <c r="N1112" s="16"/>
      <c r="O1112" s="16"/>
      <c r="P1112" s="16"/>
      <c r="Q1112" s="16"/>
      <c r="R1112" s="16"/>
      <c r="S1112" s="16"/>
      <c r="T1112" s="16"/>
      <c r="U1112" s="16"/>
      <c r="V1112" s="16"/>
      <c r="W1112" s="16"/>
      <c r="X1112" s="16"/>
      <c r="Y1112" s="16"/>
      <c r="Z1112" s="16"/>
      <c r="AA1112" s="16"/>
      <c r="AB1112" s="16"/>
      <c r="AC1112" s="16"/>
      <c r="AD1112" s="16"/>
      <c r="AE1112" s="16"/>
    </row>
    <row r="1113" spans="1:31" ht="19.5" customHeight="1" x14ac:dyDescent="0.25">
      <c r="A1113" s="16"/>
      <c r="B1113" s="16"/>
      <c r="C1113" s="16"/>
      <c r="D1113" s="16"/>
      <c r="E1113" s="16"/>
      <c r="F1113" s="16"/>
      <c r="G1113" s="16"/>
      <c r="H1113" s="16"/>
      <c r="I1113" s="16"/>
      <c r="J1113" s="16"/>
      <c r="K1113" s="16"/>
      <c r="L1113" s="16"/>
      <c r="M1113" s="16"/>
      <c r="N1113" s="16"/>
      <c r="O1113" s="16"/>
      <c r="P1113" s="16"/>
      <c r="Q1113" s="16"/>
      <c r="R1113" s="16"/>
      <c r="S1113" s="16"/>
      <c r="T1113" s="16"/>
      <c r="U1113" s="16"/>
      <c r="V1113" s="16"/>
      <c r="W1113" s="16"/>
      <c r="X1113" s="16"/>
      <c r="Y1113" s="16"/>
      <c r="Z1113" s="16"/>
      <c r="AA1113" s="16"/>
      <c r="AB1113" s="16"/>
      <c r="AC1113" s="16"/>
      <c r="AD1113" s="16"/>
      <c r="AE1113" s="16"/>
    </row>
    <row r="1114" spans="1:31" ht="19.5" customHeight="1" x14ac:dyDescent="0.25">
      <c r="A1114" s="16"/>
      <c r="B1114" s="16"/>
      <c r="C1114" s="16"/>
      <c r="D1114" s="16"/>
      <c r="E1114" s="16"/>
      <c r="F1114" s="16"/>
      <c r="G1114" s="16"/>
      <c r="H1114" s="16"/>
      <c r="I1114" s="16"/>
      <c r="J1114" s="16"/>
      <c r="K1114" s="16"/>
      <c r="L1114" s="16"/>
      <c r="M1114" s="16"/>
      <c r="N1114" s="16"/>
      <c r="O1114" s="16"/>
      <c r="P1114" s="16"/>
      <c r="Q1114" s="16"/>
      <c r="R1114" s="16"/>
      <c r="S1114" s="16"/>
      <c r="T1114" s="16"/>
      <c r="U1114" s="16"/>
      <c r="V1114" s="16"/>
      <c r="W1114" s="16"/>
      <c r="X1114" s="16"/>
      <c r="Y1114" s="16"/>
      <c r="Z1114" s="16"/>
      <c r="AA1114" s="16"/>
      <c r="AB1114" s="16"/>
      <c r="AC1114" s="16"/>
      <c r="AD1114" s="16"/>
      <c r="AE1114" s="16"/>
    </row>
    <row r="1115" spans="1:31" ht="19.5" customHeight="1" x14ac:dyDescent="0.25">
      <c r="A1115" s="16"/>
      <c r="B1115" s="16"/>
      <c r="C1115" s="16"/>
      <c r="D1115" s="16"/>
      <c r="E1115" s="16"/>
      <c r="F1115" s="16"/>
      <c r="G1115" s="16"/>
      <c r="H1115" s="16"/>
      <c r="I1115" s="16"/>
      <c r="J1115" s="16"/>
      <c r="K1115" s="16"/>
      <c r="L1115" s="16"/>
      <c r="M1115" s="16"/>
      <c r="N1115" s="16"/>
      <c r="O1115" s="16"/>
      <c r="P1115" s="16"/>
      <c r="Q1115" s="16"/>
      <c r="R1115" s="16"/>
      <c r="S1115" s="16"/>
      <c r="T1115" s="16"/>
      <c r="U1115" s="16"/>
      <c r="V1115" s="16"/>
      <c r="W1115" s="16"/>
      <c r="X1115" s="16"/>
      <c r="Y1115" s="16"/>
      <c r="Z1115" s="16"/>
      <c r="AA1115" s="16"/>
      <c r="AB1115" s="16"/>
      <c r="AC1115" s="16"/>
      <c r="AD1115" s="16"/>
      <c r="AE1115" s="16"/>
    </row>
    <row r="1116" spans="1:31" ht="19.5" customHeight="1" x14ac:dyDescent="0.25">
      <c r="A1116" s="16"/>
      <c r="B1116" s="16"/>
      <c r="C1116" s="16"/>
      <c r="D1116" s="16"/>
      <c r="E1116" s="16"/>
      <c r="F1116" s="16"/>
      <c r="G1116" s="16"/>
      <c r="H1116" s="16"/>
      <c r="I1116" s="16"/>
      <c r="J1116" s="16"/>
      <c r="K1116" s="16"/>
      <c r="L1116" s="16"/>
      <c r="M1116" s="16"/>
      <c r="N1116" s="16"/>
      <c r="O1116" s="16"/>
      <c r="P1116" s="16"/>
      <c r="Q1116" s="16"/>
      <c r="R1116" s="16"/>
      <c r="S1116" s="16"/>
      <c r="T1116" s="16"/>
      <c r="U1116" s="16"/>
      <c r="V1116" s="16"/>
      <c r="W1116" s="16"/>
      <c r="X1116" s="16"/>
      <c r="Y1116" s="16"/>
      <c r="Z1116" s="16"/>
      <c r="AA1116" s="16"/>
      <c r="AB1116" s="16"/>
      <c r="AC1116" s="16"/>
      <c r="AD1116" s="16"/>
      <c r="AE1116" s="16"/>
    </row>
    <row r="1117" spans="1:31" ht="19.5" customHeight="1" x14ac:dyDescent="0.25">
      <c r="A1117" s="16"/>
      <c r="B1117" s="16"/>
      <c r="C1117" s="16"/>
      <c r="D1117" s="16"/>
      <c r="E1117" s="16"/>
      <c r="F1117" s="16"/>
      <c r="G1117" s="16"/>
      <c r="H1117" s="16"/>
      <c r="I1117" s="16"/>
      <c r="J1117" s="16"/>
      <c r="K1117" s="16"/>
      <c r="L1117" s="16"/>
      <c r="M1117" s="16"/>
      <c r="N1117" s="16"/>
      <c r="O1117" s="16"/>
      <c r="P1117" s="16"/>
      <c r="Q1117" s="16"/>
      <c r="R1117" s="16"/>
      <c r="S1117" s="16"/>
      <c r="T1117" s="16"/>
      <c r="U1117" s="16"/>
      <c r="V1117" s="16"/>
      <c r="W1117" s="16"/>
      <c r="X1117" s="16"/>
      <c r="Y1117" s="16"/>
      <c r="Z1117" s="16"/>
      <c r="AA1117" s="16"/>
      <c r="AB1117" s="16"/>
      <c r="AC1117" s="16"/>
      <c r="AD1117" s="16"/>
      <c r="AE1117" s="16"/>
    </row>
    <row r="1118" spans="1:31" ht="19.5" customHeight="1" x14ac:dyDescent="0.25">
      <c r="A1118" s="16"/>
      <c r="B1118" s="16"/>
      <c r="C1118" s="16"/>
      <c r="D1118" s="16"/>
      <c r="E1118" s="16"/>
      <c r="F1118" s="16"/>
      <c r="G1118" s="16"/>
      <c r="H1118" s="16"/>
      <c r="I1118" s="16"/>
      <c r="J1118" s="16"/>
      <c r="K1118" s="16"/>
      <c r="L1118" s="16"/>
      <c r="M1118" s="16"/>
      <c r="N1118" s="16"/>
      <c r="O1118" s="16"/>
      <c r="P1118" s="16"/>
      <c r="Q1118" s="16"/>
      <c r="R1118" s="16"/>
      <c r="S1118" s="16"/>
      <c r="T1118" s="16"/>
      <c r="U1118" s="16"/>
      <c r="V1118" s="16"/>
      <c r="W1118" s="16"/>
      <c r="X1118" s="16"/>
      <c r="Y1118" s="16"/>
      <c r="Z1118" s="16"/>
      <c r="AA1118" s="16"/>
      <c r="AB1118" s="16"/>
      <c r="AC1118" s="16"/>
      <c r="AD1118" s="16"/>
      <c r="AE1118" s="16"/>
    </row>
    <row r="1119" spans="1:31" ht="19.5" customHeight="1" x14ac:dyDescent="0.25">
      <c r="A1119" s="16"/>
      <c r="B1119" s="16"/>
      <c r="C1119" s="16"/>
      <c r="D1119" s="16"/>
      <c r="E1119" s="16"/>
      <c r="F1119" s="16"/>
      <c r="G1119" s="16"/>
      <c r="H1119" s="16"/>
      <c r="I1119" s="16"/>
      <c r="J1119" s="16"/>
      <c r="K1119" s="16"/>
      <c r="L1119" s="16"/>
      <c r="M1119" s="16"/>
      <c r="N1119" s="16"/>
      <c r="O1119" s="16"/>
      <c r="P1119" s="16"/>
      <c r="Q1119" s="16"/>
      <c r="R1119" s="16"/>
      <c r="S1119" s="16"/>
      <c r="T1119" s="16"/>
      <c r="U1119" s="16"/>
      <c r="V1119" s="16"/>
      <c r="W1119" s="16"/>
      <c r="X1119" s="16"/>
      <c r="Y1119" s="16"/>
      <c r="Z1119" s="16"/>
      <c r="AA1119" s="16"/>
      <c r="AB1119" s="16"/>
      <c r="AC1119" s="16"/>
      <c r="AD1119" s="16"/>
      <c r="AE1119" s="16"/>
    </row>
    <row r="1120" spans="1:31" ht="19.5" customHeight="1" x14ac:dyDescent="0.25">
      <c r="A1120" s="16"/>
      <c r="B1120" s="16"/>
      <c r="C1120" s="16"/>
      <c r="D1120" s="16"/>
      <c r="E1120" s="16"/>
      <c r="F1120" s="16"/>
      <c r="G1120" s="16"/>
      <c r="H1120" s="16"/>
      <c r="I1120" s="16"/>
      <c r="J1120" s="16"/>
      <c r="K1120" s="16"/>
      <c r="L1120" s="16"/>
      <c r="M1120" s="16"/>
      <c r="N1120" s="16"/>
      <c r="O1120" s="16"/>
      <c r="P1120" s="16"/>
      <c r="Q1120" s="16"/>
      <c r="R1120" s="16"/>
      <c r="S1120" s="16"/>
      <c r="T1120" s="16"/>
      <c r="U1120" s="16"/>
      <c r="V1120" s="16"/>
      <c r="W1120" s="16"/>
      <c r="X1120" s="16"/>
      <c r="Y1120" s="16"/>
      <c r="Z1120" s="16"/>
      <c r="AA1120" s="16"/>
      <c r="AB1120" s="16"/>
      <c r="AC1120" s="16"/>
      <c r="AD1120" s="16"/>
      <c r="AE1120" s="16"/>
    </row>
    <row r="1121" spans="1:31" ht="19.5" customHeight="1" x14ac:dyDescent="0.25">
      <c r="A1121" s="16"/>
      <c r="B1121" s="16"/>
      <c r="C1121" s="16"/>
      <c r="D1121" s="16"/>
      <c r="E1121" s="16"/>
      <c r="F1121" s="16"/>
      <c r="G1121" s="16"/>
      <c r="H1121" s="16"/>
      <c r="I1121" s="16"/>
      <c r="J1121" s="16"/>
      <c r="K1121" s="16"/>
      <c r="L1121" s="16"/>
      <c r="M1121" s="16"/>
      <c r="N1121" s="16"/>
      <c r="O1121" s="16"/>
      <c r="P1121" s="16"/>
      <c r="Q1121" s="16"/>
      <c r="R1121" s="16"/>
      <c r="S1121" s="16"/>
      <c r="T1121" s="16"/>
      <c r="U1121" s="16"/>
      <c r="V1121" s="16"/>
      <c r="W1121" s="16"/>
      <c r="X1121" s="16"/>
      <c r="Y1121" s="16"/>
      <c r="Z1121" s="16"/>
      <c r="AA1121" s="16"/>
      <c r="AB1121" s="16"/>
      <c r="AC1121" s="16"/>
      <c r="AD1121" s="16"/>
      <c r="AE1121" s="16"/>
    </row>
    <row r="1122" spans="1:31" ht="19.5" customHeight="1" x14ac:dyDescent="0.25">
      <c r="A1122" s="16"/>
      <c r="B1122" s="16"/>
      <c r="C1122" s="16"/>
      <c r="D1122" s="16"/>
      <c r="E1122" s="16"/>
      <c r="F1122" s="16"/>
      <c r="G1122" s="16"/>
      <c r="H1122" s="16"/>
      <c r="I1122" s="16"/>
      <c r="J1122" s="16"/>
      <c r="K1122" s="16"/>
      <c r="L1122" s="16"/>
      <c r="M1122" s="16"/>
      <c r="N1122" s="16"/>
      <c r="O1122" s="16"/>
      <c r="P1122" s="16"/>
      <c r="Q1122" s="16"/>
      <c r="R1122" s="16"/>
      <c r="S1122" s="16"/>
      <c r="T1122" s="16"/>
      <c r="U1122" s="16"/>
      <c r="V1122" s="16"/>
      <c r="W1122" s="16"/>
      <c r="X1122" s="16"/>
      <c r="Y1122" s="16"/>
      <c r="Z1122" s="16"/>
      <c r="AA1122" s="16"/>
      <c r="AB1122" s="16"/>
      <c r="AC1122" s="16"/>
      <c r="AD1122" s="16"/>
      <c r="AE1122" s="16"/>
    </row>
    <row r="1123" spans="1:31" ht="19.5" customHeight="1" x14ac:dyDescent="0.25">
      <c r="A1123" s="16"/>
      <c r="B1123" s="16"/>
      <c r="C1123" s="16"/>
      <c r="D1123" s="16"/>
      <c r="E1123" s="16"/>
      <c r="F1123" s="16"/>
      <c r="G1123" s="16"/>
      <c r="H1123" s="16"/>
      <c r="I1123" s="16"/>
      <c r="J1123" s="16"/>
      <c r="K1123" s="16"/>
      <c r="L1123" s="16"/>
      <c r="M1123" s="16"/>
      <c r="N1123" s="16"/>
      <c r="O1123" s="16"/>
      <c r="P1123" s="16"/>
      <c r="Q1123" s="16"/>
      <c r="R1123" s="16"/>
      <c r="S1123" s="16"/>
      <c r="T1123" s="16"/>
      <c r="U1123" s="16"/>
      <c r="V1123" s="16"/>
      <c r="W1123" s="16"/>
      <c r="X1123" s="16"/>
      <c r="Y1123" s="16"/>
      <c r="Z1123" s="16"/>
      <c r="AA1123" s="16"/>
      <c r="AB1123" s="16"/>
      <c r="AC1123" s="16"/>
      <c r="AD1123" s="16"/>
      <c r="AE1123" s="16"/>
    </row>
  </sheetData>
  <mergeCells count="243">
    <mergeCell ref="P165:Q165"/>
    <mergeCell ref="P166:Q166"/>
    <mergeCell ref="P167:Q167"/>
    <mergeCell ref="P168:Q168"/>
    <mergeCell ref="P169:Q169"/>
    <mergeCell ref="P170:Q170"/>
    <mergeCell ref="P171:Q171"/>
    <mergeCell ref="P172:Q172"/>
    <mergeCell ref="P139:Q139"/>
    <mergeCell ref="P140:Q140"/>
    <mergeCell ref="P141:Q141"/>
    <mergeCell ref="P142:Q142"/>
    <mergeCell ref="P143:Q143"/>
    <mergeCell ref="P144:Q144"/>
    <mergeCell ref="P145:Q145"/>
    <mergeCell ref="P59:Q59"/>
    <mergeCell ref="P60:Q60"/>
    <mergeCell ref="P61:Q61"/>
    <mergeCell ref="P62:Q62"/>
    <mergeCell ref="P63:Q63"/>
    <mergeCell ref="P64:Q64"/>
    <mergeCell ref="P118:Q118"/>
    <mergeCell ref="P94:Q94"/>
    <mergeCell ref="P128:Q128"/>
    <mergeCell ref="P129:Q129"/>
    <mergeCell ref="P95:Q95"/>
    <mergeCell ref="P125:Q125"/>
    <mergeCell ref="P126:Q126"/>
    <mergeCell ref="P48:Q48"/>
    <mergeCell ref="P49:Q49"/>
    <mergeCell ref="P136:Q136"/>
    <mergeCell ref="D174:S175"/>
    <mergeCell ref="R149:R150"/>
    <mergeCell ref="S149:S150"/>
    <mergeCell ref="P153:Q153"/>
    <mergeCell ref="P154:Q154"/>
    <mergeCell ref="C174:C175"/>
    <mergeCell ref="P149:Q150"/>
    <mergeCell ref="P151:Q151"/>
    <mergeCell ref="D149:H149"/>
    <mergeCell ref="I149:I150"/>
    <mergeCell ref="J149:O149"/>
    <mergeCell ref="P163:Q163"/>
    <mergeCell ref="P164:Q164"/>
    <mergeCell ref="P156:Q156"/>
    <mergeCell ref="P157:Q157"/>
    <mergeCell ref="P158:Q158"/>
    <mergeCell ref="P159:Q159"/>
    <mergeCell ref="P160:Q160"/>
    <mergeCell ref="P161:Q161"/>
    <mergeCell ref="P162:Q162"/>
    <mergeCell ref="P152:Q152"/>
    <mergeCell ref="P155:Q155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D122:H122"/>
    <mergeCell ref="I122:I123"/>
    <mergeCell ref="P122:Q123"/>
    <mergeCell ref="J122:O122"/>
    <mergeCell ref="P67:Q68"/>
    <mergeCell ref="D67:H67"/>
    <mergeCell ref="I67:I68"/>
    <mergeCell ref="J67:O67"/>
    <mergeCell ref="P127:Q127"/>
    <mergeCell ref="P124:Q124"/>
    <mergeCell ref="P101:Q101"/>
    <mergeCell ref="P102:Q102"/>
    <mergeCell ref="P103:Q103"/>
    <mergeCell ref="P117:Q117"/>
    <mergeCell ref="R122:R123"/>
    <mergeCell ref="S122:S123"/>
    <mergeCell ref="E10:E11"/>
    <mergeCell ref="K10:K11"/>
    <mergeCell ref="R90:R91"/>
    <mergeCell ref="S90:S91"/>
    <mergeCell ref="D90:H90"/>
    <mergeCell ref="J90:O90"/>
    <mergeCell ref="R41:R42"/>
    <mergeCell ref="S41:S42"/>
    <mergeCell ref="R67:R68"/>
    <mergeCell ref="S67:S68"/>
    <mergeCell ref="I90:I91"/>
    <mergeCell ref="P90:Q91"/>
    <mergeCell ref="P83:Q83"/>
    <mergeCell ref="C13:D13"/>
    <mergeCell ref="P70:Q70"/>
    <mergeCell ref="P71:Q71"/>
    <mergeCell ref="P72:Q72"/>
    <mergeCell ref="C12:D12"/>
    <mergeCell ref="F12:G12"/>
    <mergeCell ref="D41:H41"/>
    <mergeCell ref="F13:G13"/>
    <mergeCell ref="C14:D14"/>
    <mergeCell ref="D6:F6"/>
    <mergeCell ref="L6:M6"/>
    <mergeCell ref="N6:Q6"/>
    <mergeCell ref="I10:I11"/>
    <mergeCell ref="J10:J11"/>
    <mergeCell ref="D7:F7"/>
    <mergeCell ref="L7:M7"/>
    <mergeCell ref="N7:Q7"/>
    <mergeCell ref="C9:Q9"/>
    <mergeCell ref="C10:D11"/>
    <mergeCell ref="F14:G14"/>
    <mergeCell ref="C30:D30"/>
    <mergeCell ref="F30:G30"/>
    <mergeCell ref="C31:D31"/>
    <mergeCell ref="F31:G31"/>
    <mergeCell ref="C32:D32"/>
    <mergeCell ref="C1:F3"/>
    <mergeCell ref="L1:Q1"/>
    <mergeCell ref="L2:M2"/>
    <mergeCell ref="N2:Q2"/>
    <mergeCell ref="L3:M3"/>
    <mergeCell ref="N3:Q3"/>
    <mergeCell ref="L10:Q10"/>
    <mergeCell ref="F10:G11"/>
    <mergeCell ref="H10:H11"/>
    <mergeCell ref="L4:Q4"/>
    <mergeCell ref="C4:F4"/>
    <mergeCell ref="D5:F5"/>
    <mergeCell ref="L5:M5"/>
    <mergeCell ref="N5:Q5"/>
    <mergeCell ref="F23:G23"/>
    <mergeCell ref="C27:D27"/>
    <mergeCell ref="F27:G27"/>
    <mergeCell ref="C24:D24"/>
    <mergeCell ref="P51:Q51"/>
    <mergeCell ref="P52:Q52"/>
    <mergeCell ref="P92:Q92"/>
    <mergeCell ref="P69:Q69"/>
    <mergeCell ref="P54:Q54"/>
    <mergeCell ref="P55:Q55"/>
    <mergeCell ref="P56:Q56"/>
    <mergeCell ref="P57:Q57"/>
    <mergeCell ref="P58:Q58"/>
    <mergeCell ref="P74:Q74"/>
    <mergeCell ref="P75:Q75"/>
    <mergeCell ref="P76:Q76"/>
    <mergeCell ref="P77:Q77"/>
    <mergeCell ref="P78:Q78"/>
    <mergeCell ref="P79:Q79"/>
    <mergeCell ref="P53:Q53"/>
    <mergeCell ref="A147:A151"/>
    <mergeCell ref="C149:C150"/>
    <mergeCell ref="A40:A43"/>
    <mergeCell ref="A66:A69"/>
    <mergeCell ref="C67:C68"/>
    <mergeCell ref="A88:A92"/>
    <mergeCell ref="C90:C91"/>
    <mergeCell ref="A120:A124"/>
    <mergeCell ref="C122:C123"/>
    <mergeCell ref="C41:C42"/>
    <mergeCell ref="B122:B123"/>
    <mergeCell ref="B90:B91"/>
    <mergeCell ref="B147:S147"/>
    <mergeCell ref="B148:S148"/>
    <mergeCell ref="B149:B150"/>
    <mergeCell ref="P130:Q130"/>
    <mergeCell ref="P131:Q131"/>
    <mergeCell ref="P132:Q132"/>
    <mergeCell ref="P133:Q133"/>
    <mergeCell ref="P134:Q134"/>
    <mergeCell ref="P135:Q135"/>
    <mergeCell ref="P137:Q137"/>
    <mergeCell ref="P138:Q138"/>
    <mergeCell ref="P93:Q93"/>
    <mergeCell ref="B67:B68"/>
    <mergeCell ref="B66:S66"/>
    <mergeCell ref="B86:S86"/>
    <mergeCell ref="B88:S88"/>
    <mergeCell ref="B89:S89"/>
    <mergeCell ref="B120:S120"/>
    <mergeCell ref="B121:S121"/>
    <mergeCell ref="P80:Q80"/>
    <mergeCell ref="P81:Q81"/>
    <mergeCell ref="P82:Q82"/>
    <mergeCell ref="P116:Q116"/>
    <mergeCell ref="P115:Q115"/>
    <mergeCell ref="P114:Q114"/>
    <mergeCell ref="P113:Q113"/>
    <mergeCell ref="P112:Q112"/>
    <mergeCell ref="P109:Q109"/>
    <mergeCell ref="P105:Q105"/>
    <mergeCell ref="P106:Q106"/>
    <mergeCell ref="P107:Q107"/>
    <mergeCell ref="P108:Q108"/>
    <mergeCell ref="P110:Q110"/>
    <mergeCell ref="P111:Q111"/>
    <mergeCell ref="P100:Q100"/>
    <mergeCell ref="C15:D15"/>
    <mergeCell ref="F15:G15"/>
    <mergeCell ref="C22:D22"/>
    <mergeCell ref="F22:G22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9:D29"/>
    <mergeCell ref="C37:D37"/>
    <mergeCell ref="F37:G37"/>
    <mergeCell ref="C38:D38"/>
    <mergeCell ref="F38:G38"/>
    <mergeCell ref="P47:Q47"/>
    <mergeCell ref="F29:G29"/>
    <mergeCell ref="C28:D28"/>
    <mergeCell ref="F28:G28"/>
    <mergeCell ref="P99:Q99"/>
    <mergeCell ref="C23:D23"/>
    <mergeCell ref="P98:Q98"/>
    <mergeCell ref="P97:Q97"/>
    <mergeCell ref="P96:Q96"/>
    <mergeCell ref="P104:Q104"/>
    <mergeCell ref="F24:G24"/>
    <mergeCell ref="C25:D25"/>
    <mergeCell ref="F25:G25"/>
    <mergeCell ref="C26:D26"/>
    <mergeCell ref="F26:G26"/>
    <mergeCell ref="I41:I42"/>
    <mergeCell ref="P44:Q44"/>
    <mergeCell ref="P45:Q45"/>
    <mergeCell ref="P46:Q46"/>
    <mergeCell ref="P43:Q43"/>
    <mergeCell ref="J41:O41"/>
    <mergeCell ref="P41:Q42"/>
    <mergeCell ref="B40:S40"/>
    <mergeCell ref="B41:B42"/>
    <mergeCell ref="P50:Q50"/>
  </mergeCells>
  <phoneticPr fontId="16" type="noConversion"/>
  <hyperlinks>
    <hyperlink ref="D7" r:id="rId1" xr:uid="{2133F7B1-35C0-4D93-81C0-F5023429B786}"/>
    <hyperlink ref="N7" r:id="rId2" xr:uid="{10395E6B-7D32-4900-B640-479E163B4253}"/>
  </hyperlinks>
  <pageMargins left="0.7" right="0.7" top="0.75" bottom="0.75" header="0.3" footer="0.3"/>
  <pageSetup paperSize="9" orientation="portrait" horizontalDpi="4294967293" verticalDpi="0" r:id="rId3"/>
  <drawing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83E782B-AB29-4587-A489-CD38F12C1AC4}">
          <x14:formula1>
            <xm:f>'TURPE (2)'!$A$3:$A$13</xm:f>
          </x14:formula1>
          <xm:sqref>I12:I38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9D6BC-69AF-4FC3-929C-B8C7095E5832}">
  <dimension ref="C4:G27"/>
  <sheetViews>
    <sheetView tabSelected="1" workbookViewId="0">
      <selection activeCell="F30" sqref="F30"/>
    </sheetView>
  </sheetViews>
  <sheetFormatPr baseColWidth="10" defaultRowHeight="13.2" x14ac:dyDescent="0.25"/>
  <cols>
    <col min="3" max="3" width="30.109375" customWidth="1"/>
    <col min="4" max="4" width="18.77734375" customWidth="1"/>
    <col min="5" max="5" width="17.77734375" customWidth="1"/>
    <col min="6" max="6" width="17.88671875" customWidth="1"/>
    <col min="7" max="7" width="22.109375" customWidth="1"/>
  </cols>
  <sheetData>
    <row r="4" spans="3:7" ht="67.8" customHeight="1" x14ac:dyDescent="0.25">
      <c r="C4" s="342"/>
      <c r="D4" s="343"/>
      <c r="E4" s="347" t="s">
        <v>182</v>
      </c>
      <c r="F4" s="347" t="s">
        <v>55</v>
      </c>
      <c r="G4" s="347" t="s">
        <v>55</v>
      </c>
    </row>
    <row r="5" spans="3:7" x14ac:dyDescent="0.25">
      <c r="C5" s="342" t="str">
        <f>'MONO C4'!C12</f>
        <v>SCI SAMUEL</v>
      </c>
      <c r="D5" s="344">
        <f>'MONO C4'!S43</f>
        <v>9108.4994725036122</v>
      </c>
      <c r="E5" s="344">
        <f>'MONO C4'!S92</f>
        <v>9204.7438850374874</v>
      </c>
      <c r="F5" s="344">
        <f>'MONO C4'!S124</f>
        <v>10780.623414089796</v>
      </c>
      <c r="G5" s="344">
        <f>'MONO C4'!S151</f>
        <v>12941.796814561745</v>
      </c>
    </row>
    <row r="6" spans="3:7" x14ac:dyDescent="0.25">
      <c r="C6" s="342" t="str">
        <f>'MONO C4'!C13</f>
        <v>SCI VICTOIRE</v>
      </c>
      <c r="D6" s="344">
        <f>'MONO C4'!S44</f>
        <v>7825.9537141293895</v>
      </c>
      <c r="E6" s="344">
        <f>'MONO C4'!S93</f>
        <v>7943.4018144278652</v>
      </c>
      <c r="F6" s="344">
        <f>'MONO C4'!S125</f>
        <v>9508.3633045665083</v>
      </c>
      <c r="G6" s="344">
        <f>'MONO C4'!S152</f>
        <v>11149.611427834789</v>
      </c>
    </row>
    <row r="7" spans="3:7" x14ac:dyDescent="0.25">
      <c r="C7" s="342" t="str">
        <f>'MONO C4'!C14</f>
        <v>SCI VICTOIRE</v>
      </c>
      <c r="D7" s="344">
        <f>'MONO C4'!S45</f>
        <v>8901.9102179797446</v>
      </c>
      <c r="E7" s="344">
        <f>'MONO C4'!S94</f>
        <v>8988.5717139541703</v>
      </c>
      <c r="F7" s="344">
        <f>'MONO C4'!S126</f>
        <v>11713.389873880118</v>
      </c>
      <c r="G7" s="344">
        <f>'MONO C4'!S153</f>
        <v>12704.287146503386</v>
      </c>
    </row>
    <row r="8" spans="3:7" x14ac:dyDescent="0.25">
      <c r="C8" s="342" t="str">
        <f>'MONO C4'!C15</f>
        <v>SCI SIMONE</v>
      </c>
      <c r="D8" s="344">
        <f>'MONO C4'!S46</f>
        <v>21449.884814727073</v>
      </c>
      <c r="E8" s="344">
        <f>'MONO C4'!S95</f>
        <v>25173.848279556285</v>
      </c>
      <c r="F8" s="344">
        <f>'MONO C4'!S127</f>
        <v>28971.736849981469</v>
      </c>
      <c r="G8" s="344">
        <f>'MONO C4'!S154</f>
        <v>35072.901900280383</v>
      </c>
    </row>
    <row r="9" spans="3:7" x14ac:dyDescent="0.25">
      <c r="C9" s="342" t="str">
        <f>'MONO C4'!C16</f>
        <v>SCI NINON</v>
      </c>
      <c r="D9" s="344">
        <f>'MONO C4'!S47</f>
        <v>4054.2100365262691</v>
      </c>
      <c r="E9" s="344">
        <f>'MONO C4'!S96</f>
        <v>4087.8308270648154</v>
      </c>
      <c r="F9" s="344">
        <f>'MONO C4'!S128</f>
        <v>6120.2849459787712</v>
      </c>
      <c r="G9" s="344">
        <f>'MONO C4'!S155</f>
        <v>5174.7148186575569</v>
      </c>
    </row>
    <row r="10" spans="3:7" x14ac:dyDescent="0.25">
      <c r="C10" s="342" t="str">
        <f>'MONO C4'!C17</f>
        <v>SARL TARA</v>
      </c>
      <c r="D10" s="344">
        <f>'MONO C4'!S48</f>
        <v>23743.673980232303</v>
      </c>
      <c r="E10" s="344">
        <f>'MONO C4'!S97</f>
        <v>26278.660387621956</v>
      </c>
      <c r="F10" s="344">
        <f>'MONO C4'!S129</f>
        <v>32796.608780382376</v>
      </c>
      <c r="G10" s="344">
        <f>'MONO C4'!S156</f>
        <v>37448.124044295168</v>
      </c>
    </row>
    <row r="11" spans="3:7" x14ac:dyDescent="0.25">
      <c r="C11" s="342" t="str">
        <f>'MONO C4'!C18</f>
        <v>SCI VENDOME OUTLET FILTRATIC</v>
      </c>
      <c r="D11" s="344">
        <f>'MONO C4'!S49</f>
        <v>34214.163305620808</v>
      </c>
      <c r="E11" s="344">
        <f>'MONO C4'!S98</f>
        <v>36475.591818552864</v>
      </c>
      <c r="F11" s="344">
        <f>'MONO C4'!S130</f>
        <v>43760.147410806821</v>
      </c>
      <c r="G11" s="344">
        <f>'MONO C4'!S157</f>
        <v>52397.596443055896</v>
      </c>
    </row>
    <row r="12" spans="3:7" x14ac:dyDescent="0.25">
      <c r="C12" s="342" t="str">
        <f>'MONO C4'!C19</f>
        <v>SDC MY PLACE</v>
      </c>
      <c r="D12" s="344">
        <f>'MONO C4'!S50</f>
        <v>40264.459388385614</v>
      </c>
      <c r="E12" s="344">
        <f>'MONO C4'!S99</f>
        <v>27714.098729838061</v>
      </c>
      <c r="F12" s="344">
        <f>'MONO C4'!S131</f>
        <v>46459.22650033133</v>
      </c>
      <c r="G12" s="344">
        <f>'MONO C4'!S158</f>
        <v>38260.090750058785</v>
      </c>
    </row>
    <row r="13" spans="3:7" x14ac:dyDescent="0.25">
      <c r="C13" s="342" t="str">
        <f>'MONO C4'!C20</f>
        <v>MON BEAU BUCHELAY</v>
      </c>
      <c r="D13" s="344">
        <f>'MONO C4'!S51</f>
        <v>286999.47444549593</v>
      </c>
      <c r="E13" s="344">
        <f>'MONO C4'!S100</f>
        <v>205011.27686963041</v>
      </c>
      <c r="F13" s="344">
        <f>'MONO C4'!S132</f>
        <v>241915.72293709643</v>
      </c>
      <c r="G13" s="344">
        <f>'MONO C4'!S159</f>
        <v>303514.31169962289</v>
      </c>
    </row>
    <row r="14" spans="3:7" x14ac:dyDescent="0.25">
      <c r="C14" s="342" t="str">
        <f>'MONO C4'!C21</f>
        <v>SCI VENDOME OUTLET SHOW</v>
      </c>
      <c r="D14" s="344">
        <f>'MONO C4'!S52</f>
        <v>43870.597339301741</v>
      </c>
      <c r="E14" s="344">
        <f>'MONO C4'!S101</f>
        <v>45772.141452746066</v>
      </c>
      <c r="F14" s="344">
        <f>'MONO C4'!S133</f>
        <v>78917.139800342033</v>
      </c>
      <c r="G14" s="344">
        <f>'MONO C4'!S160</f>
        <v>67474.534835895785</v>
      </c>
    </row>
    <row r="15" spans="3:7" x14ac:dyDescent="0.25">
      <c r="C15" s="342" t="str">
        <f>'MONO C4'!C22</f>
        <v>SDC MY PLACE</v>
      </c>
      <c r="D15" s="344">
        <f>'MONO C4'!S53</f>
        <v>301362.69821172091</v>
      </c>
      <c r="E15" s="344">
        <f>'MONO C4'!S102</f>
        <v>318920.77787464322</v>
      </c>
      <c r="F15" s="344">
        <f>'MONO C4'!S134</f>
        <v>380097.41060594987</v>
      </c>
      <c r="G15" s="344">
        <f>'MONO C4'!S161</f>
        <v>498897.35100744152</v>
      </c>
    </row>
    <row r="16" spans="3:7" x14ac:dyDescent="0.25">
      <c r="C16" s="342" t="str">
        <f>'MONO C4'!C23</f>
        <v>SCI MARTIN ET LOLA</v>
      </c>
      <c r="D16" s="344">
        <f>'MONO C4'!S54</f>
        <v>6289.8620906134711</v>
      </c>
      <c r="E16" s="344">
        <f>'MONO C4'!S103</f>
        <v>7162.4255292723901</v>
      </c>
      <c r="F16" s="344">
        <f>'MONO C4'!S135</f>
        <v>11762.225154982116</v>
      </c>
      <c r="G16" s="344">
        <f>'MONO C4'!S162</f>
        <v>8998.0293593765637</v>
      </c>
    </row>
    <row r="17" spans="3:7" x14ac:dyDescent="0.25">
      <c r="C17" s="342" t="str">
        <f>'MONO C4'!C24</f>
        <v>SITE DE PLAISIR</v>
      </c>
      <c r="D17" s="344">
        <f>'MONO C4'!S55</f>
        <v>51657.652517844181</v>
      </c>
      <c r="E17" s="344">
        <f>'MONO C4'!S104</f>
        <v>60360.125347975089</v>
      </c>
      <c r="F17" s="344">
        <f>'MONO C4'!S136</f>
        <v>69799.9613032458</v>
      </c>
      <c r="G17" s="344">
        <f>'MONO C4'!S163</f>
        <v>84779.994020371683</v>
      </c>
    </row>
    <row r="18" spans="3:7" x14ac:dyDescent="0.25">
      <c r="C18" s="342" t="str">
        <f>'MONO C4'!C25</f>
        <v>IQC ASSET MANAGEMENT</v>
      </c>
      <c r="D18" s="344">
        <f>'MONO C4'!S56</f>
        <v>9510.2163750623495</v>
      </c>
      <c r="E18" s="344">
        <f>'MONO C4'!S105</f>
        <v>10475.716053035674</v>
      </c>
      <c r="F18" s="344">
        <f>'MONO C4'!S137</f>
        <v>13641.28406927267</v>
      </c>
      <c r="G18" s="344">
        <f>'MONO C4'!S164</f>
        <v>14345.070289227257</v>
      </c>
    </row>
    <row r="19" spans="3:7" x14ac:dyDescent="0.25">
      <c r="C19" s="342" t="str">
        <f>'MONO C4'!C26</f>
        <v>Ma petite madeleine</v>
      </c>
      <c r="D19" s="344">
        <f>'MONO C4'!S57</f>
        <v>26519.713472248844</v>
      </c>
      <c r="E19" s="344">
        <f>'MONO C4'!S106</f>
        <v>34176.219701153328</v>
      </c>
      <c r="F19" s="344">
        <f>'MONO C4'!S138</f>
        <v>38605.311140777318</v>
      </c>
      <c r="G19" s="344">
        <f>'MONO C4'!S165</f>
        <v>44085.704278692589</v>
      </c>
    </row>
    <row r="20" spans="3:7" x14ac:dyDescent="0.25">
      <c r="C20" s="342" t="str">
        <f>'MONO C4'!C27</f>
        <v>Ma petite madeleine</v>
      </c>
      <c r="D20" s="344">
        <f>'MONO C4'!S58</f>
        <v>14459.598140901269</v>
      </c>
      <c r="E20" s="344">
        <f>'MONO C4'!S107</f>
        <v>19957.420992300693</v>
      </c>
      <c r="F20" s="344">
        <f>'MONO C4'!S139</f>
        <v>24411.941940474073</v>
      </c>
      <c r="G20" s="344">
        <f>'MONO C4'!S166</f>
        <v>24282.998176629666</v>
      </c>
    </row>
    <row r="21" spans="3:7" x14ac:dyDescent="0.25">
      <c r="C21" s="342" t="str">
        <f>'MONO C4'!C28</f>
        <v>Ma petite madeleine</v>
      </c>
      <c r="D21" s="344">
        <f>'MONO C4'!S59</f>
        <v>39219.559142330334</v>
      </c>
      <c r="E21" s="344">
        <f>'MONO C4'!S108</f>
        <v>54618.575029720669</v>
      </c>
      <c r="F21" s="344">
        <f>'MONO C4'!S140</f>
        <v>60739.562209058146</v>
      </c>
      <c r="G21" s="344">
        <f>'MONO C4'!S167</f>
        <v>68500.173524142767</v>
      </c>
    </row>
    <row r="22" spans="3:7" x14ac:dyDescent="0.25">
      <c r="C22" s="342" t="str">
        <f>'MONO C4'!C29</f>
        <v>SDC MY PLACE</v>
      </c>
      <c r="D22" s="344">
        <f>'MONO C4'!S60</f>
        <v>13831.599871220727</v>
      </c>
      <c r="E22" s="344">
        <f>'MONO C4'!S109</f>
        <v>14777.927369706325</v>
      </c>
      <c r="F22" s="344">
        <f>'MONO C4'!S141</f>
        <v>18314.607223856372</v>
      </c>
      <c r="G22" s="344">
        <f>'MONO C4'!S168</f>
        <v>20625.322698818203</v>
      </c>
    </row>
    <row r="23" spans="3:7" x14ac:dyDescent="0.25">
      <c r="C23" s="342" t="str">
        <f>'MONO C4'!C30</f>
        <v>SCI SAUVEUR</v>
      </c>
      <c r="D23" s="344">
        <f>'MONO C4'!S61</f>
        <v>23431.276646478778</v>
      </c>
      <c r="E23" s="344">
        <f>'MONO C4'!S110</f>
        <v>28385.693918974936</v>
      </c>
      <c r="F23" s="344">
        <f>'MONO C4'!S142</f>
        <v>53661.189257150108</v>
      </c>
      <c r="G23" s="344">
        <f>'MONO C4'!S169</f>
        <v>38454.823005367369</v>
      </c>
    </row>
    <row r="24" spans="3:7" x14ac:dyDescent="0.25">
      <c r="C24" s="342" t="str">
        <f>'MONO C4'!C31</f>
        <v>SITE DE PLAISIR</v>
      </c>
      <c r="D24" s="344">
        <f>'MONO C4'!S62</f>
        <v>404186.80051016714</v>
      </c>
      <c r="E24" s="344">
        <f>'MONO C4'!S111</f>
        <v>262346.2071710559</v>
      </c>
      <c r="F24" s="344">
        <f>'MONO C4'!S143</f>
        <v>333205.65444645553</v>
      </c>
      <c r="G24" s="344">
        <f>'MONO C4'!S170</f>
        <v>412819.54048219067</v>
      </c>
    </row>
    <row r="25" spans="3:7" x14ac:dyDescent="0.25">
      <c r="C25" s="342" t="str">
        <f>'MONO C4'!C32</f>
        <v>SCI VENDOME OUTLET COMMU</v>
      </c>
      <c r="D25" s="344">
        <f>'MONO C4'!S63</f>
        <v>350967.1383164092</v>
      </c>
      <c r="E25" s="344">
        <f>'MONO C4'!S112</f>
        <v>256397.67321705312</v>
      </c>
      <c r="F25" s="344">
        <f>'MONO C4'!S144</f>
        <v>297619.12192515034</v>
      </c>
      <c r="G25" s="344">
        <f>'MONO C4'!S171</f>
        <v>377157.6157116422</v>
      </c>
    </row>
    <row r="26" spans="3:7" x14ac:dyDescent="0.25">
      <c r="C26" s="342" t="str">
        <f>'MONO C4'!C33</f>
        <v>SDC MY PLACE</v>
      </c>
      <c r="D26" s="344">
        <f>'MONO C4'!S64</f>
        <v>23459.555142722482</v>
      </c>
      <c r="E26" s="344">
        <f>'MONO C4'!S113</f>
        <v>27570.450072007654</v>
      </c>
      <c r="F26" s="344">
        <f>'MONO C4'!S145</f>
        <v>31147.127328453025</v>
      </c>
      <c r="G26" s="344">
        <f>'MONO C4'!S172</f>
        <v>37841.699175060297</v>
      </c>
    </row>
    <row r="27" spans="3:7" x14ac:dyDescent="0.25">
      <c r="C27" s="345" t="s">
        <v>49</v>
      </c>
      <c r="D27" s="346">
        <f>SUM(D5:D26)</f>
        <v>1745328.4971526223</v>
      </c>
      <c r="E27" s="346">
        <f t="shared" ref="E27:G27" si="0">SUM(E5:E26)</f>
        <v>1491799.378055329</v>
      </c>
      <c r="F27" s="346">
        <f t="shared" si="0"/>
        <v>1843948.6404222806</v>
      </c>
      <c r="G27" s="346">
        <f t="shared" si="0"/>
        <v>2206926.2916097268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7C863-EAB9-41D5-8792-03A072314FAE}">
  <sheetPr>
    <outlinePr summaryBelow="0" summaryRight="0"/>
  </sheetPr>
  <dimension ref="A2:M24"/>
  <sheetViews>
    <sheetView topLeftCell="B1" workbookViewId="0">
      <selection activeCell="C35" sqref="C35"/>
    </sheetView>
  </sheetViews>
  <sheetFormatPr baseColWidth="10" defaultColWidth="14.44140625" defaultRowHeight="15.75" customHeight="1" x14ac:dyDescent="0.25"/>
  <cols>
    <col min="1" max="2" width="14.44140625" style="85"/>
    <col min="3" max="3" width="32.88671875" style="85" customWidth="1"/>
    <col min="4" max="8" width="14.44140625" style="85"/>
    <col min="9" max="9" width="13.5546875" style="85" customWidth="1"/>
    <col min="10" max="10" width="15.5546875" style="85" customWidth="1"/>
    <col min="11" max="16384" width="14.44140625" style="85"/>
  </cols>
  <sheetData>
    <row r="2" spans="1:11" ht="13.2" x14ac:dyDescent="0.25">
      <c r="F2" s="86" t="s">
        <v>109</v>
      </c>
    </row>
    <row r="3" spans="1:11" ht="66" x14ac:dyDescent="0.25">
      <c r="A3" s="87" t="s">
        <v>100</v>
      </c>
      <c r="B3" s="88" t="s">
        <v>110</v>
      </c>
      <c r="C3" s="89" t="s">
        <v>111</v>
      </c>
      <c r="F3" s="90">
        <f>G11/G18</f>
        <v>3.0917583625457112</v>
      </c>
      <c r="G3" s="91" t="s">
        <v>100</v>
      </c>
      <c r="J3" s="92" t="s">
        <v>112</v>
      </c>
      <c r="K3" s="92">
        <v>31.241800000000001</v>
      </c>
    </row>
    <row r="4" spans="1:11" ht="13.2" x14ac:dyDescent="0.25">
      <c r="E4" s="93"/>
      <c r="F4" s="93"/>
      <c r="G4" s="93"/>
    </row>
    <row r="5" spans="1:11" ht="13.2" x14ac:dyDescent="0.25">
      <c r="E5" s="93"/>
      <c r="F5" s="93"/>
      <c r="G5" s="93"/>
    </row>
    <row r="6" spans="1:11" ht="14.4" customHeight="1" x14ac:dyDescent="0.25"/>
    <row r="7" spans="1:11" ht="14.4" x14ac:dyDescent="0.25">
      <c r="A7" s="318" t="s">
        <v>113</v>
      </c>
      <c r="B7" s="94" t="s">
        <v>46</v>
      </c>
      <c r="C7" s="94" t="s">
        <v>47</v>
      </c>
      <c r="D7" s="94" t="s">
        <v>48</v>
      </c>
      <c r="E7" s="94" t="s">
        <v>20</v>
      </c>
      <c r="F7" s="94" t="s">
        <v>21</v>
      </c>
    </row>
    <row r="8" spans="1:11" ht="13.2" x14ac:dyDescent="0.25">
      <c r="A8" s="318"/>
      <c r="B8" s="95"/>
      <c r="C8" s="96">
        <v>0.6361</v>
      </c>
      <c r="D8" s="96">
        <v>1.4E-2</v>
      </c>
      <c r="E8" s="33">
        <v>-9.4200000000000006E-2</v>
      </c>
      <c r="F8" s="95">
        <v>-0.15920000000000001</v>
      </c>
      <c r="G8" s="97"/>
    </row>
    <row r="9" spans="1:11" ht="14.4" x14ac:dyDescent="0.25">
      <c r="A9" s="98"/>
      <c r="B9" s="99"/>
      <c r="C9" s="99"/>
      <c r="D9" s="99"/>
      <c r="E9" s="99"/>
      <c r="F9" s="99"/>
      <c r="G9" s="97"/>
    </row>
    <row r="10" spans="1:11" ht="13.2" x14ac:dyDescent="0.25">
      <c r="A10" s="100" t="s">
        <v>114</v>
      </c>
      <c r="B10" s="101">
        <f>B8*$K$3</f>
        <v>0</v>
      </c>
      <c r="C10" s="102">
        <f>C8*$K$3</f>
        <v>19.872908980000002</v>
      </c>
      <c r="D10" s="102">
        <f>D8*$K$3</f>
        <v>0.43738520000000003</v>
      </c>
      <c r="E10" s="102">
        <f>E8*$K$3</f>
        <v>-2.9429775600000001</v>
      </c>
      <c r="F10" s="102">
        <f>F8*$K$3</f>
        <v>-4.9736945600000002</v>
      </c>
      <c r="G10" s="101"/>
    </row>
    <row r="11" spans="1:11" ht="15.75" customHeight="1" x14ac:dyDescent="0.25">
      <c r="A11" s="100" t="s">
        <v>115</v>
      </c>
      <c r="B11" s="101">
        <f>B10*B18</f>
        <v>0</v>
      </c>
      <c r="C11" s="101">
        <f>C10*C18</f>
        <v>193.37869491723572</v>
      </c>
      <c r="D11" s="101">
        <f>D10*D18</f>
        <v>3.4972095288645262</v>
      </c>
      <c r="E11" s="101">
        <f>E10*E18</f>
        <v>-18.849143656076151</v>
      </c>
      <c r="F11" s="101">
        <f>F10*F18</f>
        <v>-63.774838530758885</v>
      </c>
      <c r="G11" s="101">
        <f>SUM(B11:F11)</f>
        <v>114.25192225926519</v>
      </c>
    </row>
    <row r="12" spans="1:11" ht="15.75" customHeight="1" x14ac:dyDescent="0.25">
      <c r="B12" s="97"/>
      <c r="C12" s="97"/>
      <c r="D12" s="97"/>
      <c r="E12" s="97"/>
      <c r="F12" s="97"/>
      <c r="G12" s="97"/>
    </row>
    <row r="13" spans="1:11" ht="13.2" x14ac:dyDescent="0.25"/>
    <row r="14" spans="1:11" ht="13.2" x14ac:dyDescent="0.25"/>
    <row r="15" spans="1:11" ht="13.2" x14ac:dyDescent="0.25">
      <c r="E15" s="103"/>
      <c r="F15" s="103"/>
      <c r="G15" s="103"/>
    </row>
    <row r="17" spans="1:13" ht="15.75" customHeight="1" x14ac:dyDescent="0.25">
      <c r="A17" s="318" t="s">
        <v>45</v>
      </c>
      <c r="B17" s="94" t="s">
        <v>46</v>
      </c>
      <c r="C17" s="94" t="s">
        <v>47</v>
      </c>
      <c r="D17" s="94" t="s">
        <v>48</v>
      </c>
      <c r="E17" s="94" t="s">
        <v>20</v>
      </c>
      <c r="F17" s="94" t="s">
        <v>21</v>
      </c>
      <c r="G17" s="94" t="s">
        <v>49</v>
      </c>
    </row>
    <row r="18" spans="1:13" ht="15.75" customHeight="1" x14ac:dyDescent="0.25">
      <c r="A18" s="318"/>
      <c r="B18" s="33"/>
      <c r="C18" s="33">
        <f>'MONO C4'!M12</f>
        <v>9.7307694163874601</v>
      </c>
      <c r="D18" s="33">
        <f>'MONO C4'!N12</f>
        <v>7.9957198571522907</v>
      </c>
      <c r="E18" s="33">
        <f>'MONO C4'!O12</f>
        <v>6.4047867412472392</v>
      </c>
      <c r="F18" s="33">
        <f>'MONO C4'!P12</f>
        <v>12.822427626267199</v>
      </c>
      <c r="G18" s="45">
        <f>SUM(B18:F18)</f>
        <v>36.95370364105419</v>
      </c>
    </row>
    <row r="22" spans="1:13" ht="15.75" customHeight="1" x14ac:dyDescent="0.25">
      <c r="C22" s="315"/>
      <c r="D22" s="316"/>
      <c r="E22" s="317"/>
      <c r="F22" s="315"/>
      <c r="G22" s="316"/>
      <c r="H22" s="317"/>
    </row>
    <row r="24" spans="1:13" ht="15.75" customHeight="1" x14ac:dyDescent="0.25">
      <c r="H24" s="315"/>
      <c r="I24" s="316"/>
      <c r="J24" s="317"/>
      <c r="K24" s="315"/>
      <c r="L24" s="316"/>
      <c r="M24" s="317"/>
    </row>
  </sheetData>
  <mergeCells count="6">
    <mergeCell ref="K24:M24"/>
    <mergeCell ref="A7:A8"/>
    <mergeCell ref="A17:A18"/>
    <mergeCell ref="C22:E22"/>
    <mergeCell ref="F22:H22"/>
    <mergeCell ref="H24:J24"/>
  </mergeCells>
  <pageMargins left="0.7" right="0.7" top="0.75" bottom="0.75" header="0.3" footer="0.3"/>
  <pageSetup paperSize="9" orientation="portrait" horizontalDpi="4294967293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2FE50-15F5-44CA-9980-6177C85FDDA9}">
  <dimension ref="A1:O51"/>
  <sheetViews>
    <sheetView showGridLines="0" topLeftCell="A4" zoomScale="90" zoomScaleNormal="90" workbookViewId="0">
      <selection activeCell="N15" sqref="N15"/>
    </sheetView>
  </sheetViews>
  <sheetFormatPr baseColWidth="10" defaultColWidth="11.44140625" defaultRowHeight="14.4" x14ac:dyDescent="0.3"/>
  <cols>
    <col min="1" max="1" width="11.44140625" style="24" customWidth="1"/>
    <col min="2" max="2" width="21.5546875" style="24" customWidth="1"/>
    <col min="3" max="3" width="17.5546875" style="24" customWidth="1"/>
    <col min="4" max="4" width="24.6640625" style="24" customWidth="1"/>
    <col min="5" max="5" width="17.33203125" style="24" customWidth="1"/>
    <col min="6" max="6" width="11.44140625" style="24"/>
    <col min="7" max="7" width="16.6640625" style="24" bestFit="1" customWidth="1"/>
    <col min="8" max="8" width="8.109375" style="24" customWidth="1"/>
    <col min="9" max="9" width="14.44140625" style="24" customWidth="1"/>
    <col min="10" max="12" width="11.44140625" style="24"/>
    <col min="13" max="13" width="14.33203125" style="24" bestFit="1" customWidth="1"/>
    <col min="14" max="14" width="13.109375" style="24" customWidth="1"/>
    <col min="15" max="16384" width="11.44140625" style="24"/>
  </cols>
  <sheetData>
    <row r="1" spans="1:15" x14ac:dyDescent="0.3">
      <c r="A1" s="23" t="s">
        <v>37</v>
      </c>
    </row>
    <row r="3" spans="1:15" ht="42" customHeight="1" x14ac:dyDescent="0.3">
      <c r="A3" s="25"/>
      <c r="B3" s="25" t="s">
        <v>38</v>
      </c>
      <c r="C3" s="25" t="s">
        <v>39</v>
      </c>
      <c r="D3" s="25" t="s">
        <v>40</v>
      </c>
      <c r="E3" s="25" t="s">
        <v>41</v>
      </c>
    </row>
    <row r="4" spans="1:15" ht="15" customHeight="1" x14ac:dyDescent="0.3">
      <c r="A4" s="25">
        <v>1</v>
      </c>
      <c r="B4" s="323" t="s">
        <v>42</v>
      </c>
      <c r="C4" s="323" t="s">
        <v>43</v>
      </c>
      <c r="D4" s="26"/>
      <c r="E4" s="326">
        <v>18.239999999999998</v>
      </c>
    </row>
    <row r="5" spans="1:15" x14ac:dyDescent="0.3">
      <c r="A5" s="25">
        <v>2</v>
      </c>
      <c r="B5" s="324"/>
      <c r="C5" s="324"/>
      <c r="D5" s="27"/>
      <c r="E5" s="327"/>
    </row>
    <row r="6" spans="1:15" x14ac:dyDescent="0.3">
      <c r="A6" s="25">
        <v>3</v>
      </c>
      <c r="B6" s="324"/>
      <c r="C6" s="323" t="s">
        <v>44</v>
      </c>
      <c r="D6" s="26"/>
      <c r="E6" s="328">
        <v>234.9</v>
      </c>
    </row>
    <row r="7" spans="1:15" x14ac:dyDescent="0.3">
      <c r="A7" s="25">
        <v>4</v>
      </c>
      <c r="B7" s="324"/>
      <c r="C7" s="325"/>
      <c r="D7" s="28"/>
      <c r="E7" s="329"/>
      <c r="I7" s="319" t="s">
        <v>45</v>
      </c>
      <c r="J7" s="29" t="s">
        <v>46</v>
      </c>
      <c r="K7" s="29" t="s">
        <v>47</v>
      </c>
      <c r="L7" s="29" t="s">
        <v>48</v>
      </c>
      <c r="M7" s="29" t="s">
        <v>20</v>
      </c>
      <c r="N7" s="29" t="s">
        <v>21</v>
      </c>
      <c r="O7" s="29" t="s">
        <v>49</v>
      </c>
    </row>
    <row r="8" spans="1:15" ht="25.5" customHeight="1" x14ac:dyDescent="0.3">
      <c r="A8" s="25">
        <v>5</v>
      </c>
      <c r="B8" s="325"/>
      <c r="C8" s="30" t="s">
        <v>50</v>
      </c>
      <c r="D8" s="31"/>
      <c r="E8" s="32">
        <v>312.12</v>
      </c>
      <c r="I8" s="320"/>
      <c r="J8" s="33" t="e">
        <f>#REF!</f>
        <v>#REF!</v>
      </c>
      <c r="K8" s="33" t="e">
        <f>#REF!</f>
        <v>#REF!</v>
      </c>
      <c r="L8" s="33" t="e">
        <f>#REF!</f>
        <v>#REF!</v>
      </c>
      <c r="M8" s="33" t="e">
        <f>#REF!</f>
        <v>#REF!</v>
      </c>
      <c r="N8" s="33" t="e">
        <f>#REF!</f>
        <v>#REF!</v>
      </c>
      <c r="O8" s="34" t="e">
        <f>SUM(J8:N8)</f>
        <v>#REF!</v>
      </c>
    </row>
    <row r="9" spans="1:15" x14ac:dyDescent="0.3">
      <c r="A9" s="25">
        <v>6</v>
      </c>
      <c r="B9" s="323" t="s">
        <v>51</v>
      </c>
      <c r="C9" s="323" t="s">
        <v>43</v>
      </c>
      <c r="D9" s="26"/>
      <c r="E9" s="326">
        <v>18.239999999999998</v>
      </c>
    </row>
    <row r="10" spans="1:15" ht="15" customHeight="1" x14ac:dyDescent="0.3">
      <c r="A10" s="25">
        <v>7</v>
      </c>
      <c r="B10" s="324"/>
      <c r="C10" s="330"/>
      <c r="D10" s="35"/>
      <c r="E10" s="327"/>
      <c r="I10" s="36" t="s">
        <v>52</v>
      </c>
      <c r="J10" s="82" t="e">
        <f>#REF!</f>
        <v>#REF!</v>
      </c>
    </row>
    <row r="11" spans="1:15" x14ac:dyDescent="0.3">
      <c r="A11" s="25">
        <v>8</v>
      </c>
      <c r="B11" s="324"/>
      <c r="C11" s="331" t="s">
        <v>44</v>
      </c>
      <c r="D11" s="27"/>
      <c r="E11" s="328">
        <v>234.9</v>
      </c>
    </row>
    <row r="12" spans="1:15" ht="15" customHeight="1" x14ac:dyDescent="0.3">
      <c r="A12" s="25">
        <v>9</v>
      </c>
      <c r="B12" s="324"/>
      <c r="C12" s="330"/>
      <c r="D12" s="28"/>
      <c r="E12" s="329"/>
    </row>
    <row r="13" spans="1:15" ht="21" customHeight="1" x14ac:dyDescent="0.3">
      <c r="A13" s="25">
        <v>10</v>
      </c>
      <c r="B13" s="324"/>
      <c r="C13" s="37" t="s">
        <v>50</v>
      </c>
      <c r="D13" s="26"/>
      <c r="E13" s="38">
        <v>312.12</v>
      </c>
    </row>
    <row r="14" spans="1:15" ht="21" customHeight="1" x14ac:dyDescent="0.3">
      <c r="A14" s="25">
        <v>11</v>
      </c>
      <c r="B14" s="39"/>
      <c r="C14" s="39"/>
      <c r="D14" s="39" t="s">
        <v>53</v>
      </c>
      <c r="E14" s="40">
        <v>1.45</v>
      </c>
      <c r="F14" s="41"/>
      <c r="I14" s="42" t="s">
        <v>54</v>
      </c>
      <c r="K14" s="43" t="s">
        <v>55</v>
      </c>
      <c r="L14" s="29" t="s">
        <v>56</v>
      </c>
      <c r="M14" s="44" t="s">
        <v>57</v>
      </c>
      <c r="N14" s="44" t="s">
        <v>58</v>
      </c>
    </row>
    <row r="15" spans="1:15" ht="39" customHeight="1" x14ac:dyDescent="0.3">
      <c r="G15" s="45" t="str">
        <f>H15&amp;"-"&amp;J15&amp;"-"&amp;I15&amp;"-"&amp;O15</f>
        <v>BT-CU-1-INF 36</v>
      </c>
      <c r="H15" s="46" t="s">
        <v>59</v>
      </c>
      <c r="I15" s="47">
        <v>1</v>
      </c>
      <c r="J15" s="47" t="s">
        <v>60</v>
      </c>
      <c r="K15" s="34" t="e">
        <f>E4+C19+E26</f>
        <v>#REF!</v>
      </c>
      <c r="L15" s="34" t="e">
        <f>D41*O8</f>
        <v>#REF!</v>
      </c>
      <c r="M15" s="34" t="e">
        <f>SUM(K15:L15)</f>
        <v>#REF!</v>
      </c>
      <c r="N15" s="48" t="e">
        <f>M15/$O$8</f>
        <v>#REF!</v>
      </c>
      <c r="O15" s="45" t="s">
        <v>61</v>
      </c>
    </row>
    <row r="16" spans="1:15" x14ac:dyDescent="0.3">
      <c r="A16" s="23" t="s">
        <v>62</v>
      </c>
      <c r="G16" s="45" t="str">
        <f t="shared" ref="G16:G26" si="0">H16&amp;"-"&amp;J16&amp;"-"&amp;I16&amp;"-"&amp;O16</f>
        <v>BT-LU-1-INF 36</v>
      </c>
      <c r="H16" s="46" t="s">
        <v>59</v>
      </c>
      <c r="I16" s="47">
        <v>1</v>
      </c>
      <c r="J16" s="47" t="s">
        <v>63</v>
      </c>
      <c r="K16" s="34" t="e">
        <f>E4+C19+E27</f>
        <v>#REF!</v>
      </c>
      <c r="L16" s="34" t="e">
        <f>D42*O8</f>
        <v>#REF!</v>
      </c>
      <c r="M16" s="34" t="e">
        <f t="shared" ref="M16:M26" si="1">SUM(K16:L16)</f>
        <v>#REF!</v>
      </c>
      <c r="N16" s="48" t="e">
        <f t="shared" ref="N16:N26" si="2">M16/$O$8</f>
        <v>#REF!</v>
      </c>
      <c r="O16" s="45" t="s">
        <v>61</v>
      </c>
    </row>
    <row r="17" spans="1:15" x14ac:dyDescent="0.3">
      <c r="G17" s="45" t="str">
        <f t="shared" si="0"/>
        <v>BT-LU-1-INF 36</v>
      </c>
      <c r="H17" s="46" t="s">
        <v>59</v>
      </c>
      <c r="I17" s="47">
        <v>1</v>
      </c>
      <c r="J17" s="47" t="s">
        <v>63</v>
      </c>
      <c r="K17" s="34" t="e">
        <f>E4+C19+E28</f>
        <v>#REF!</v>
      </c>
      <c r="L17" s="34" t="e">
        <f>D42*O8</f>
        <v>#REF!</v>
      </c>
      <c r="M17" s="34" t="e">
        <f t="shared" si="1"/>
        <v>#REF!</v>
      </c>
      <c r="N17" s="48" t="e">
        <f t="shared" si="2"/>
        <v>#REF!</v>
      </c>
      <c r="O17" s="45" t="s">
        <v>61</v>
      </c>
    </row>
    <row r="18" spans="1:15" ht="28.8" x14ac:dyDescent="0.3">
      <c r="B18" s="25" t="s">
        <v>64</v>
      </c>
      <c r="C18" s="25" t="s">
        <v>65</v>
      </c>
      <c r="G18" s="45" t="str">
        <f t="shared" si="0"/>
        <v>BT-MU-2-INF 36</v>
      </c>
      <c r="H18" s="46" t="s">
        <v>59</v>
      </c>
      <c r="I18" s="47">
        <v>2</v>
      </c>
      <c r="J18" s="47" t="s">
        <v>66</v>
      </c>
      <c r="K18" s="34" t="e">
        <f>E4+C19+E29</f>
        <v>#REF!</v>
      </c>
      <c r="L18" s="34" t="e">
        <f>K8*E43+L8*F43</f>
        <v>#REF!</v>
      </c>
      <c r="M18" s="34" t="e">
        <f t="shared" si="1"/>
        <v>#REF!</v>
      </c>
      <c r="N18" s="48" t="e">
        <f t="shared" si="2"/>
        <v>#REF!</v>
      </c>
      <c r="O18" s="45" t="s">
        <v>61</v>
      </c>
    </row>
    <row r="19" spans="1:15" ht="24" customHeight="1" x14ac:dyDescent="0.3">
      <c r="A19" s="25">
        <v>1</v>
      </c>
      <c r="B19" s="49" t="s">
        <v>67</v>
      </c>
      <c r="C19" s="50">
        <v>13.92</v>
      </c>
      <c r="G19" s="45" t="str">
        <f t="shared" si="0"/>
        <v>BT-CU-4-INF 36</v>
      </c>
      <c r="H19" s="46" t="s">
        <v>59</v>
      </c>
      <c r="I19" s="47">
        <v>4</v>
      </c>
      <c r="J19" s="47" t="s">
        <v>60</v>
      </c>
      <c r="K19" s="34" t="e">
        <f>E4+C19+E30</f>
        <v>#REF!</v>
      </c>
      <c r="L19" s="34" t="e">
        <f>H44*K8+J44*L8+N44*M8+O44*N8</f>
        <v>#REF!</v>
      </c>
      <c r="M19" s="34" t="e">
        <f t="shared" si="1"/>
        <v>#REF!</v>
      </c>
      <c r="N19" s="48" t="e">
        <f t="shared" si="2"/>
        <v>#REF!</v>
      </c>
      <c r="O19" s="45" t="s">
        <v>61</v>
      </c>
    </row>
    <row r="20" spans="1:15" ht="24" customHeight="1" x14ac:dyDescent="0.3">
      <c r="A20" s="25">
        <v>2</v>
      </c>
      <c r="B20" s="49" t="s">
        <v>44</v>
      </c>
      <c r="C20" s="51">
        <v>184.8</v>
      </c>
      <c r="G20" s="45" t="str">
        <f t="shared" si="0"/>
        <v>BT-MU-4-INF 36</v>
      </c>
      <c r="H20" s="46" t="s">
        <v>59</v>
      </c>
      <c r="I20" s="47">
        <v>4</v>
      </c>
      <c r="J20" s="47" t="s">
        <v>66</v>
      </c>
      <c r="K20" s="34" t="e">
        <f>E4+C19+E31</f>
        <v>#REF!</v>
      </c>
      <c r="L20" s="34" t="e">
        <f>H45*K8+J45*L8+N45*M8+O45*N8</f>
        <v>#REF!</v>
      </c>
      <c r="M20" s="34" t="e">
        <f t="shared" si="1"/>
        <v>#REF!</v>
      </c>
      <c r="N20" s="48" t="e">
        <f t="shared" si="2"/>
        <v>#REF!</v>
      </c>
      <c r="O20" s="45" t="s">
        <v>61</v>
      </c>
    </row>
    <row r="21" spans="1:15" ht="24" customHeight="1" x14ac:dyDescent="0.3">
      <c r="A21" s="25">
        <v>3</v>
      </c>
      <c r="B21" s="49" t="s">
        <v>50</v>
      </c>
      <c r="C21" s="32">
        <v>369.6</v>
      </c>
      <c r="G21" s="45" t="str">
        <f t="shared" si="0"/>
        <v>BT-CU-4-SUP 36</v>
      </c>
      <c r="H21" s="52" t="s">
        <v>59</v>
      </c>
      <c r="I21" s="47">
        <v>4</v>
      </c>
      <c r="J21" s="47" t="s">
        <v>60</v>
      </c>
      <c r="K21" s="34" t="e">
        <f>E6+C20+E32</f>
        <v>#REF!</v>
      </c>
      <c r="L21" s="34" t="e">
        <f>H46*K8+J46*L8+L46*M8+M46*N8</f>
        <v>#REF!</v>
      </c>
      <c r="M21" s="34" t="e">
        <f t="shared" si="1"/>
        <v>#REF!</v>
      </c>
      <c r="N21" s="48" t="e">
        <f t="shared" si="2"/>
        <v>#REF!</v>
      </c>
      <c r="O21" s="45" t="s">
        <v>68</v>
      </c>
    </row>
    <row r="22" spans="1:15" x14ac:dyDescent="0.3">
      <c r="G22" s="45" t="str">
        <f t="shared" si="0"/>
        <v>BT-LU-4-SUP 36</v>
      </c>
      <c r="H22" s="52" t="s">
        <v>59</v>
      </c>
      <c r="I22" s="47">
        <v>4</v>
      </c>
      <c r="J22" s="47" t="s">
        <v>63</v>
      </c>
      <c r="K22" s="34" t="e">
        <f>E6+C20+E33</f>
        <v>#REF!</v>
      </c>
      <c r="L22" s="34" t="e">
        <f>G47*$J$8+H47*$K$8+J47*$L$8+L47*$M$8+M47*$N$8</f>
        <v>#REF!</v>
      </c>
      <c r="M22" s="34" t="e">
        <f t="shared" si="1"/>
        <v>#REF!</v>
      </c>
      <c r="N22" s="48" t="e">
        <f t="shared" si="2"/>
        <v>#REF!</v>
      </c>
      <c r="O22" s="45" t="s">
        <v>68</v>
      </c>
    </row>
    <row r="23" spans="1:15" x14ac:dyDescent="0.3">
      <c r="A23" s="23" t="s">
        <v>69</v>
      </c>
      <c r="G23" s="45" t="str">
        <f t="shared" si="0"/>
        <v>HT-CU-5-SUP 36</v>
      </c>
      <c r="H23" s="53" t="s">
        <v>70</v>
      </c>
      <c r="I23" s="47">
        <v>5</v>
      </c>
      <c r="J23" s="47" t="s">
        <v>60</v>
      </c>
      <c r="K23" s="34" t="e">
        <f>E8+C21+E34</f>
        <v>#REF!</v>
      </c>
      <c r="L23" s="34" t="e">
        <f>G48*$J$8+H48*$K$8+J48*$L$8+L48*$M$8+M48*$N$8</f>
        <v>#REF!</v>
      </c>
      <c r="M23" s="34" t="e">
        <f t="shared" si="1"/>
        <v>#REF!</v>
      </c>
      <c r="N23" s="48" t="e">
        <f t="shared" si="2"/>
        <v>#REF!</v>
      </c>
      <c r="O23" s="45" t="s">
        <v>68</v>
      </c>
    </row>
    <row r="24" spans="1:15" x14ac:dyDescent="0.3">
      <c r="G24" s="45" t="str">
        <f t="shared" si="0"/>
        <v>HT-LU-5-SUP 36</v>
      </c>
      <c r="H24" s="53" t="s">
        <v>70</v>
      </c>
      <c r="I24" s="47">
        <v>5</v>
      </c>
      <c r="J24" s="47" t="s">
        <v>63</v>
      </c>
      <c r="K24" s="34" t="e">
        <f>E8+C21+E35</f>
        <v>#REF!</v>
      </c>
      <c r="L24" s="34" t="e">
        <f>G49*$J$8+H49*$K$8+J49*$L$8+L49*$M$8+M49*$N$8</f>
        <v>#REF!</v>
      </c>
      <c r="M24" s="34" t="e">
        <f t="shared" si="1"/>
        <v>#REF!</v>
      </c>
      <c r="N24" s="48" t="e">
        <f t="shared" si="2"/>
        <v>#REF!</v>
      </c>
      <c r="O24" s="45" t="s">
        <v>68</v>
      </c>
    </row>
    <row r="25" spans="1:15" ht="28.8" x14ac:dyDescent="0.3">
      <c r="B25" s="25" t="s">
        <v>71</v>
      </c>
      <c r="C25" s="25" t="s">
        <v>72</v>
      </c>
      <c r="D25" s="54" t="s">
        <v>73</v>
      </c>
      <c r="E25" s="55" t="s">
        <v>74</v>
      </c>
      <c r="G25" s="45" t="str">
        <f t="shared" si="0"/>
        <v>HT-CU-5,1-SUP 36</v>
      </c>
      <c r="H25" s="53" t="s">
        <v>70</v>
      </c>
      <c r="I25" s="47">
        <v>5.0999999999999996</v>
      </c>
      <c r="J25" s="47" t="s">
        <v>60</v>
      </c>
      <c r="K25" s="34" t="e">
        <f>E8+C21+E36</f>
        <v>#REF!</v>
      </c>
      <c r="L25" s="34" t="e">
        <f>G50*$J$8+H50*$K$8+J50*$L$8+L50*$M$8+M50*$N$8</f>
        <v>#REF!</v>
      </c>
      <c r="M25" s="34" t="e">
        <f t="shared" si="1"/>
        <v>#REF!</v>
      </c>
      <c r="N25" s="48" t="e">
        <f t="shared" si="2"/>
        <v>#REF!</v>
      </c>
      <c r="O25" s="45" t="s">
        <v>68</v>
      </c>
    </row>
    <row r="26" spans="1:15" ht="15" customHeight="1" x14ac:dyDescent="0.3">
      <c r="A26" s="25">
        <v>1</v>
      </c>
      <c r="B26" s="321" t="s">
        <v>75</v>
      </c>
      <c r="C26" s="56" t="s">
        <v>60</v>
      </c>
      <c r="D26" s="57">
        <v>8.52</v>
      </c>
      <c r="E26" s="58" t="e">
        <f>D26*$J$10</f>
        <v>#REF!</v>
      </c>
      <c r="F26" s="59"/>
      <c r="G26" s="45" t="str">
        <f t="shared" si="0"/>
        <v>HT-LU-5,1-SUP 36</v>
      </c>
      <c r="H26" s="53" t="s">
        <v>70</v>
      </c>
      <c r="I26" s="47">
        <v>5.0999999999999996</v>
      </c>
      <c r="J26" s="47" t="s">
        <v>63</v>
      </c>
      <c r="K26" s="34" t="e">
        <f>E8+C21+E37</f>
        <v>#REF!</v>
      </c>
      <c r="L26" s="34" t="e">
        <f>G51*$J$8+H51*$K$8+J51*$L$8+L51*$M$8+M51*$N$8</f>
        <v>#REF!</v>
      </c>
      <c r="M26" s="34" t="e">
        <f t="shared" si="1"/>
        <v>#REF!</v>
      </c>
      <c r="N26" s="48" t="e">
        <f t="shared" si="2"/>
        <v>#REF!</v>
      </c>
      <c r="O26" s="45" t="s">
        <v>68</v>
      </c>
    </row>
    <row r="27" spans="1:15" ht="15" customHeight="1" x14ac:dyDescent="0.3">
      <c r="A27" s="25">
        <v>2</v>
      </c>
      <c r="B27" s="322"/>
      <c r="C27" s="26" t="s">
        <v>63</v>
      </c>
      <c r="D27" s="57">
        <v>76.44</v>
      </c>
      <c r="E27" s="58" t="e">
        <f t="shared" ref="E27:E37" si="3">D27*$J$10</f>
        <v>#REF!</v>
      </c>
      <c r="I27" s="24" t="s">
        <v>76</v>
      </c>
    </row>
    <row r="28" spans="1:15" ht="15" customHeight="1" x14ac:dyDescent="0.3">
      <c r="A28" s="25">
        <v>3</v>
      </c>
      <c r="B28" s="60" t="s">
        <v>77</v>
      </c>
      <c r="C28" s="26" t="s">
        <v>63</v>
      </c>
      <c r="D28" s="57">
        <v>76.44</v>
      </c>
      <c r="E28" s="58" t="e">
        <f t="shared" si="3"/>
        <v>#REF!</v>
      </c>
      <c r="F28" s="59"/>
    </row>
    <row r="29" spans="1:15" ht="15" customHeight="1" x14ac:dyDescent="0.3">
      <c r="A29" s="25">
        <v>4</v>
      </c>
      <c r="B29" s="61" t="s">
        <v>78</v>
      </c>
      <c r="C29" s="26" t="s">
        <v>66</v>
      </c>
      <c r="D29" s="57">
        <v>10.32</v>
      </c>
      <c r="E29" s="58" t="e">
        <f t="shared" si="3"/>
        <v>#REF!</v>
      </c>
      <c r="F29" s="59"/>
    </row>
    <row r="30" spans="1:15" x14ac:dyDescent="0.3">
      <c r="A30" s="25">
        <v>5</v>
      </c>
      <c r="B30" s="321" t="s">
        <v>79</v>
      </c>
      <c r="C30" s="56" t="s">
        <v>60</v>
      </c>
      <c r="D30" s="57">
        <v>8.4</v>
      </c>
      <c r="E30" s="58" t="e">
        <f t="shared" si="3"/>
        <v>#REF!</v>
      </c>
      <c r="F30" s="59"/>
    </row>
    <row r="31" spans="1:15" x14ac:dyDescent="0.3">
      <c r="A31" s="25">
        <v>6</v>
      </c>
      <c r="B31" s="334"/>
      <c r="C31" s="56" t="s">
        <v>66</v>
      </c>
      <c r="D31" s="57">
        <v>9.9600000000000009</v>
      </c>
      <c r="E31" s="58" t="e">
        <f t="shared" si="3"/>
        <v>#REF!</v>
      </c>
      <c r="F31" s="59"/>
    </row>
    <row r="32" spans="1:15" x14ac:dyDescent="0.3">
      <c r="A32" s="25">
        <v>7</v>
      </c>
      <c r="B32" s="321" t="s">
        <v>80</v>
      </c>
      <c r="C32" s="56" t="s">
        <v>60</v>
      </c>
      <c r="D32" s="62">
        <v>11.61</v>
      </c>
      <c r="E32" s="58" t="e">
        <f t="shared" si="3"/>
        <v>#REF!</v>
      </c>
    </row>
    <row r="33" spans="1:15" x14ac:dyDescent="0.3">
      <c r="A33" s="25">
        <v>8</v>
      </c>
      <c r="B33" s="334"/>
      <c r="C33" s="56" t="s">
        <v>63</v>
      </c>
      <c r="D33" s="62">
        <v>20.57</v>
      </c>
      <c r="E33" s="58" t="e">
        <f t="shared" si="3"/>
        <v>#REF!</v>
      </c>
    </row>
    <row r="34" spans="1:15" x14ac:dyDescent="0.3">
      <c r="A34" s="25">
        <v>9</v>
      </c>
      <c r="B34" s="321" t="s">
        <v>81</v>
      </c>
      <c r="C34" s="56" t="s">
        <v>60</v>
      </c>
      <c r="D34" s="63">
        <v>4.88</v>
      </c>
      <c r="E34" s="58" t="e">
        <f t="shared" si="3"/>
        <v>#REF!</v>
      </c>
    </row>
    <row r="35" spans="1:15" x14ac:dyDescent="0.3">
      <c r="A35" s="25">
        <v>10</v>
      </c>
      <c r="B35" s="322"/>
      <c r="C35" s="26" t="s">
        <v>63</v>
      </c>
      <c r="D35" s="64">
        <v>19.36</v>
      </c>
      <c r="E35" s="58" t="e">
        <f t="shared" si="3"/>
        <v>#REF!</v>
      </c>
    </row>
    <row r="36" spans="1:15" x14ac:dyDescent="0.3">
      <c r="A36" s="25">
        <v>11</v>
      </c>
      <c r="B36" s="332" t="s">
        <v>82</v>
      </c>
      <c r="C36" s="65" t="s">
        <v>60</v>
      </c>
      <c r="D36" s="66">
        <v>5.34</v>
      </c>
      <c r="E36" s="58" t="e">
        <f t="shared" si="3"/>
        <v>#REF!</v>
      </c>
    </row>
    <row r="37" spans="1:15" x14ac:dyDescent="0.3">
      <c r="A37" s="25">
        <v>12</v>
      </c>
      <c r="B37" s="332"/>
      <c r="C37" s="65" t="s">
        <v>63</v>
      </c>
      <c r="D37" s="66">
        <v>21.81</v>
      </c>
      <c r="E37" s="58" t="e">
        <f t="shared" si="3"/>
        <v>#REF!</v>
      </c>
    </row>
    <row r="38" spans="1:15" x14ac:dyDescent="0.3">
      <c r="A38" s="23" t="s">
        <v>83</v>
      </c>
    </row>
    <row r="40" spans="1:15" ht="30" customHeight="1" x14ac:dyDescent="0.3">
      <c r="A40" s="25"/>
      <c r="B40" s="67" t="s">
        <v>71</v>
      </c>
      <c r="C40" s="67" t="s">
        <v>72</v>
      </c>
      <c r="D40" s="25" t="s">
        <v>84</v>
      </c>
      <c r="E40" s="25" t="s">
        <v>85</v>
      </c>
      <c r="F40" s="25" t="s">
        <v>86</v>
      </c>
      <c r="G40" s="25" t="s">
        <v>17</v>
      </c>
      <c r="H40" s="25" t="s">
        <v>18</v>
      </c>
      <c r="I40" s="25" t="s">
        <v>87</v>
      </c>
      <c r="J40" s="25" t="s">
        <v>19</v>
      </c>
      <c r="K40" s="25" t="s">
        <v>88</v>
      </c>
      <c r="L40" s="25" t="s">
        <v>20</v>
      </c>
      <c r="M40" s="25" t="s">
        <v>21</v>
      </c>
      <c r="N40" s="25" t="s">
        <v>89</v>
      </c>
      <c r="O40" s="25" t="s">
        <v>90</v>
      </c>
    </row>
    <row r="41" spans="1:15" ht="15" customHeight="1" x14ac:dyDescent="0.3">
      <c r="A41" s="54">
        <v>1</v>
      </c>
      <c r="B41" s="332" t="s">
        <v>91</v>
      </c>
      <c r="C41" s="65" t="s">
        <v>60</v>
      </c>
      <c r="D41" s="68">
        <v>37.1</v>
      </c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</row>
    <row r="42" spans="1:15" x14ac:dyDescent="0.3">
      <c r="A42" s="54">
        <v>2</v>
      </c>
      <c r="B42" s="335"/>
      <c r="C42" s="65" t="s">
        <v>63</v>
      </c>
      <c r="D42" s="68">
        <v>10.4</v>
      </c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</row>
    <row r="43" spans="1:15" s="74" customFormat="1" ht="23.25" customHeight="1" x14ac:dyDescent="0.25">
      <c r="A43" s="25">
        <v>3</v>
      </c>
      <c r="B43" s="70" t="s">
        <v>78</v>
      </c>
      <c r="C43" s="71" t="s">
        <v>66</v>
      </c>
      <c r="D43" s="49"/>
      <c r="E43" s="72">
        <v>37.9</v>
      </c>
      <c r="F43" s="72">
        <v>26.8</v>
      </c>
      <c r="G43" s="73"/>
      <c r="H43" s="73"/>
      <c r="I43" s="73"/>
      <c r="J43" s="73"/>
      <c r="K43" s="73"/>
      <c r="L43" s="73"/>
      <c r="M43" s="73"/>
      <c r="N43" s="73"/>
      <c r="O43" s="73"/>
    </row>
    <row r="44" spans="1:15" x14ac:dyDescent="0.3">
      <c r="A44" s="54">
        <v>4</v>
      </c>
      <c r="B44" s="335" t="s">
        <v>79</v>
      </c>
      <c r="C44" s="75" t="s">
        <v>60</v>
      </c>
      <c r="D44" s="56"/>
      <c r="E44" s="69"/>
      <c r="F44" s="69"/>
      <c r="G44" s="69"/>
      <c r="H44" s="76">
        <v>62.7</v>
      </c>
      <c r="I44" s="69"/>
      <c r="J44" s="76">
        <v>42.9</v>
      </c>
      <c r="K44" s="69"/>
      <c r="L44" s="69"/>
      <c r="M44" s="69"/>
      <c r="N44" s="76">
        <v>13.4</v>
      </c>
      <c r="O44" s="76">
        <v>8.3000000000000007</v>
      </c>
    </row>
    <row r="45" spans="1:15" x14ac:dyDescent="0.3">
      <c r="A45" s="54">
        <v>5</v>
      </c>
      <c r="B45" s="335"/>
      <c r="C45" s="77" t="s">
        <v>66</v>
      </c>
      <c r="D45" s="56"/>
      <c r="E45" s="69"/>
      <c r="F45" s="69"/>
      <c r="G45" s="69"/>
      <c r="H45" s="76">
        <v>57.5</v>
      </c>
      <c r="I45" s="69"/>
      <c r="J45" s="76">
        <v>39.9</v>
      </c>
      <c r="K45" s="69"/>
      <c r="L45" s="69"/>
      <c r="M45" s="69"/>
      <c r="N45" s="76">
        <v>13.1</v>
      </c>
      <c r="O45" s="76">
        <v>8.1999999999999993</v>
      </c>
    </row>
    <row r="46" spans="1:15" ht="15" customHeight="1" x14ac:dyDescent="0.3">
      <c r="A46" s="54">
        <v>6</v>
      </c>
      <c r="B46" s="332" t="s">
        <v>80</v>
      </c>
      <c r="C46" s="65" t="s">
        <v>60</v>
      </c>
      <c r="D46" s="69"/>
      <c r="E46" s="56"/>
      <c r="F46" s="56"/>
      <c r="G46" s="69"/>
      <c r="H46" s="78">
        <v>51.5</v>
      </c>
      <c r="I46" s="69"/>
      <c r="J46" s="78">
        <v>33.6</v>
      </c>
      <c r="K46" s="69"/>
      <c r="L46" s="78">
        <v>22.8</v>
      </c>
      <c r="M46" s="78">
        <v>18</v>
      </c>
      <c r="N46" s="69"/>
      <c r="O46" s="69"/>
    </row>
    <row r="47" spans="1:15" x14ac:dyDescent="0.3">
      <c r="A47" s="25">
        <v>7</v>
      </c>
      <c r="B47" s="332"/>
      <c r="C47" s="65" t="s">
        <v>63</v>
      </c>
      <c r="D47" s="69"/>
      <c r="E47" s="56"/>
      <c r="F47" s="56"/>
      <c r="G47" s="78">
        <v>44.3</v>
      </c>
      <c r="H47" s="78">
        <v>44.3</v>
      </c>
      <c r="I47" s="69"/>
      <c r="J47" s="78">
        <v>31.1</v>
      </c>
      <c r="K47" s="69"/>
      <c r="L47" s="78">
        <v>20</v>
      </c>
      <c r="M47" s="78">
        <v>17</v>
      </c>
      <c r="N47" s="69"/>
      <c r="O47" s="69"/>
    </row>
    <row r="48" spans="1:15" ht="15" customHeight="1" x14ac:dyDescent="0.3">
      <c r="A48" s="54">
        <v>8</v>
      </c>
      <c r="B48" s="332" t="s">
        <v>81</v>
      </c>
      <c r="C48" s="79" t="s">
        <v>60</v>
      </c>
      <c r="D48" s="69"/>
      <c r="E48" s="56"/>
      <c r="F48" s="56"/>
      <c r="G48" s="80">
        <v>37.299999999999997</v>
      </c>
      <c r="H48" s="80">
        <v>32</v>
      </c>
      <c r="I48" s="69"/>
      <c r="J48" s="80">
        <v>21.7</v>
      </c>
      <c r="K48" s="69"/>
      <c r="L48" s="80">
        <v>16.399999999999999</v>
      </c>
      <c r="M48" s="80">
        <v>10.1</v>
      </c>
      <c r="N48" s="69"/>
      <c r="O48" s="69"/>
    </row>
    <row r="49" spans="1:15" x14ac:dyDescent="0.3">
      <c r="A49" s="54">
        <v>9</v>
      </c>
      <c r="B49" s="332"/>
      <c r="C49" s="75" t="s">
        <v>63</v>
      </c>
      <c r="D49" s="69"/>
      <c r="E49" s="69"/>
      <c r="F49" s="69"/>
      <c r="G49" s="80">
        <v>28</v>
      </c>
      <c r="H49" s="81">
        <v>21.1</v>
      </c>
      <c r="I49" s="69"/>
      <c r="J49" s="81">
        <v>13.8</v>
      </c>
      <c r="K49" s="69"/>
      <c r="L49" s="81">
        <v>8.9</v>
      </c>
      <c r="M49" s="81">
        <v>7.7</v>
      </c>
      <c r="N49" s="69"/>
      <c r="O49" s="69"/>
    </row>
    <row r="50" spans="1:15" x14ac:dyDescent="0.3">
      <c r="A50" s="54">
        <v>10</v>
      </c>
      <c r="B50" s="333" t="s">
        <v>82</v>
      </c>
      <c r="C50" s="56" t="s">
        <v>60</v>
      </c>
      <c r="D50" s="69"/>
      <c r="E50" s="69"/>
      <c r="F50" s="69"/>
      <c r="G50" s="81">
        <v>47.8</v>
      </c>
      <c r="H50" s="81">
        <v>30.7</v>
      </c>
      <c r="I50" s="69"/>
      <c r="J50" s="81">
        <v>21.7</v>
      </c>
      <c r="K50" s="69"/>
      <c r="L50" s="81">
        <v>16.399999999999999</v>
      </c>
      <c r="M50" s="81">
        <v>10.1</v>
      </c>
      <c r="N50" s="69"/>
      <c r="O50" s="69"/>
    </row>
    <row r="51" spans="1:15" x14ac:dyDescent="0.3">
      <c r="A51" s="25">
        <v>11</v>
      </c>
      <c r="B51" s="334"/>
      <c r="C51" s="56" t="s">
        <v>63</v>
      </c>
      <c r="D51" s="69"/>
      <c r="E51" s="69"/>
      <c r="F51" s="69"/>
      <c r="G51" s="81">
        <v>32.1</v>
      </c>
      <c r="H51" s="81">
        <v>19.3</v>
      </c>
      <c r="I51" s="69"/>
      <c r="J51" s="81">
        <v>13.8</v>
      </c>
      <c r="K51" s="69"/>
      <c r="L51" s="81">
        <v>8.9</v>
      </c>
      <c r="M51" s="81">
        <v>7.7</v>
      </c>
      <c r="N51" s="69"/>
      <c r="O51" s="69"/>
    </row>
  </sheetData>
  <mergeCells count="21">
    <mergeCell ref="B46:B47"/>
    <mergeCell ref="B48:B49"/>
    <mergeCell ref="B50:B51"/>
    <mergeCell ref="B30:B31"/>
    <mergeCell ref="B32:B33"/>
    <mergeCell ref="B34:B35"/>
    <mergeCell ref="B36:B37"/>
    <mergeCell ref="B41:B42"/>
    <mergeCell ref="B44:B45"/>
    <mergeCell ref="I7:I8"/>
    <mergeCell ref="B26:B27"/>
    <mergeCell ref="B4:B8"/>
    <mergeCell ref="C4:C5"/>
    <mergeCell ref="E4:E5"/>
    <mergeCell ref="C6:C7"/>
    <mergeCell ref="E6:E7"/>
    <mergeCell ref="B9:B13"/>
    <mergeCell ref="C9:C10"/>
    <mergeCell ref="E9:E10"/>
    <mergeCell ref="C11:C12"/>
    <mergeCell ref="E11:E12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1C049-79EA-432B-9F57-A1CBF05644A3}">
  <dimension ref="A1:U269"/>
  <sheetViews>
    <sheetView topLeftCell="A14" zoomScale="70" zoomScaleNormal="70" workbookViewId="0">
      <selection activeCell="Q26" sqref="Q26"/>
    </sheetView>
  </sheetViews>
  <sheetFormatPr baseColWidth="10" defaultColWidth="11.5546875" defaultRowHeight="13.8" x14ac:dyDescent="0.25"/>
  <cols>
    <col min="1" max="1" width="34.109375" style="114" customWidth="1"/>
    <col min="2" max="2" width="10.88671875" style="114" customWidth="1"/>
    <col min="3" max="3" width="11.5546875" style="114"/>
    <col min="4" max="4" width="14.33203125" style="114" customWidth="1"/>
    <col min="5" max="5" width="11.5546875" style="114"/>
    <col min="6" max="6" width="17.6640625" style="114" customWidth="1"/>
    <col min="7" max="7" width="15.33203125" style="114" customWidth="1"/>
    <col min="8" max="8" width="14.88671875" style="114" customWidth="1"/>
    <col min="9" max="10" width="11.5546875" style="114"/>
    <col min="11" max="11" width="6.5546875" style="114" customWidth="1"/>
    <col min="12" max="12" width="11.5546875" style="114"/>
    <col min="13" max="13" width="12.6640625" style="114" customWidth="1"/>
    <col min="14" max="14" width="11.5546875" style="114"/>
    <col min="15" max="15" width="18.33203125" style="114" customWidth="1"/>
    <col min="16" max="19" width="11.5546875" style="114"/>
    <col min="20" max="20" width="17.33203125" style="114" customWidth="1"/>
    <col min="21" max="21" width="21.6640625" style="114" customWidth="1"/>
    <col min="22" max="16384" width="11.5546875" style="114"/>
  </cols>
  <sheetData>
    <row r="1" spans="1:21" s="105" customFormat="1" ht="25.2" customHeight="1" x14ac:dyDescent="0.25">
      <c r="B1" s="341" t="s">
        <v>116</v>
      </c>
      <c r="C1" s="341" t="s">
        <v>117</v>
      </c>
      <c r="D1" s="341" t="s">
        <v>93</v>
      </c>
      <c r="E1" s="341" t="s">
        <v>54</v>
      </c>
      <c r="F1" s="336" t="s">
        <v>41</v>
      </c>
      <c r="G1" s="336" t="s">
        <v>65</v>
      </c>
      <c r="H1" s="336" t="s">
        <v>118</v>
      </c>
      <c r="I1" s="336" t="s">
        <v>119</v>
      </c>
      <c r="J1" s="336" t="s">
        <v>120</v>
      </c>
      <c r="L1" s="336" t="s">
        <v>121</v>
      </c>
      <c r="M1" s="336"/>
      <c r="N1" s="336"/>
      <c r="O1" s="336"/>
      <c r="P1" s="336"/>
      <c r="Q1" s="336"/>
      <c r="R1" s="336"/>
      <c r="S1" s="336"/>
      <c r="T1" s="336" t="s">
        <v>122</v>
      </c>
      <c r="U1" s="336" t="s">
        <v>120</v>
      </c>
    </row>
    <row r="2" spans="1:21" s="105" customFormat="1" ht="21.6" customHeight="1" x14ac:dyDescent="0.25">
      <c r="B2" s="341"/>
      <c r="C2" s="341"/>
      <c r="D2" s="341"/>
      <c r="E2" s="341"/>
      <c r="F2" s="336"/>
      <c r="G2" s="336"/>
      <c r="H2" s="336"/>
      <c r="I2" s="336"/>
      <c r="J2" s="336"/>
      <c r="L2" s="106" t="s">
        <v>123</v>
      </c>
      <c r="M2" s="106" t="s">
        <v>85</v>
      </c>
      <c r="N2" s="106" t="s">
        <v>86</v>
      </c>
      <c r="O2" s="106" t="s">
        <v>46</v>
      </c>
      <c r="P2" s="106" t="s">
        <v>47</v>
      </c>
      <c r="Q2" s="106" t="s">
        <v>48</v>
      </c>
      <c r="R2" s="106" t="s">
        <v>20</v>
      </c>
      <c r="S2" s="106" t="s">
        <v>21</v>
      </c>
      <c r="T2" s="336"/>
      <c r="U2" s="336"/>
    </row>
    <row r="3" spans="1:21" x14ac:dyDescent="0.25">
      <c r="A3" s="107" t="s">
        <v>124</v>
      </c>
      <c r="B3" s="108" t="s">
        <v>125</v>
      </c>
      <c r="C3" s="109" t="s">
        <v>43</v>
      </c>
      <c r="D3" s="109" t="s">
        <v>60</v>
      </c>
      <c r="E3" s="110">
        <v>1</v>
      </c>
      <c r="F3" s="110">
        <v>18.239999999999998</v>
      </c>
      <c r="G3" s="110">
        <v>13.92</v>
      </c>
      <c r="H3" s="111">
        <v>8.52</v>
      </c>
      <c r="I3" s="336" t="s">
        <v>126</v>
      </c>
      <c r="J3" s="337" t="s">
        <v>127</v>
      </c>
      <c r="K3" s="112"/>
      <c r="L3" s="113">
        <v>37.1</v>
      </c>
      <c r="M3" s="110"/>
      <c r="N3" s="110"/>
      <c r="O3" s="113">
        <v>37.1</v>
      </c>
      <c r="P3" s="110"/>
      <c r="Q3" s="110"/>
      <c r="R3" s="110"/>
      <c r="S3" s="111"/>
      <c r="T3" s="336" t="s">
        <v>128</v>
      </c>
      <c r="U3" s="337" t="s">
        <v>129</v>
      </c>
    </row>
    <row r="4" spans="1:21" x14ac:dyDescent="0.25">
      <c r="A4" s="107" t="s">
        <v>130</v>
      </c>
      <c r="B4" s="115" t="s">
        <v>125</v>
      </c>
      <c r="C4" s="116" t="s">
        <v>43</v>
      </c>
      <c r="D4" s="116" t="s">
        <v>66</v>
      </c>
      <c r="E4" s="117">
        <v>2</v>
      </c>
      <c r="F4" s="117">
        <v>18.239999999999998</v>
      </c>
      <c r="G4" s="117">
        <v>13.92</v>
      </c>
      <c r="H4" s="118">
        <v>10.32</v>
      </c>
      <c r="I4" s="336"/>
      <c r="J4" s="337"/>
      <c r="K4" s="112"/>
      <c r="L4" s="119"/>
      <c r="M4" s="117">
        <v>37.9</v>
      </c>
      <c r="N4" s="117">
        <v>26.8</v>
      </c>
      <c r="O4" s="117"/>
      <c r="P4" s="117">
        <v>37.9</v>
      </c>
      <c r="Q4" s="117">
        <v>26.8</v>
      </c>
      <c r="R4" s="117"/>
      <c r="S4" s="118"/>
      <c r="T4" s="336"/>
      <c r="U4" s="337"/>
    </row>
    <row r="5" spans="1:21" x14ac:dyDescent="0.25">
      <c r="A5" s="107" t="s">
        <v>131</v>
      </c>
      <c r="B5" s="115" t="s">
        <v>125</v>
      </c>
      <c r="C5" s="116" t="s">
        <v>43</v>
      </c>
      <c r="D5" s="116" t="s">
        <v>132</v>
      </c>
      <c r="E5" s="117">
        <v>4</v>
      </c>
      <c r="F5" s="117">
        <v>18.239999999999998</v>
      </c>
      <c r="G5" s="117">
        <v>13.92</v>
      </c>
      <c r="H5" s="118">
        <v>8.4</v>
      </c>
      <c r="I5" s="336"/>
      <c r="J5" s="337"/>
      <c r="K5" s="112"/>
      <c r="L5" s="119"/>
      <c r="M5" s="117"/>
      <c r="N5" s="117"/>
      <c r="O5" s="117"/>
      <c r="P5" s="117">
        <v>62.7</v>
      </c>
      <c r="Q5" s="117">
        <v>42.9</v>
      </c>
      <c r="R5" s="117">
        <v>13.4</v>
      </c>
      <c r="S5" s="118">
        <v>8.3000000000000007</v>
      </c>
      <c r="T5" s="336"/>
      <c r="U5" s="337"/>
    </row>
    <row r="6" spans="1:21" x14ac:dyDescent="0.25">
      <c r="A6" s="107" t="s">
        <v>133</v>
      </c>
      <c r="B6" s="115" t="s">
        <v>125</v>
      </c>
      <c r="C6" s="116" t="s">
        <v>43</v>
      </c>
      <c r="D6" s="116" t="s">
        <v>134</v>
      </c>
      <c r="E6" s="117">
        <v>4</v>
      </c>
      <c r="F6" s="117">
        <v>18.239999999999998</v>
      </c>
      <c r="G6" s="117">
        <v>13.92</v>
      </c>
      <c r="H6" s="118">
        <v>9.9600000000000009</v>
      </c>
      <c r="I6" s="336"/>
      <c r="J6" s="337"/>
      <c r="K6" s="112"/>
      <c r="L6" s="119"/>
      <c r="M6" s="117"/>
      <c r="N6" s="117"/>
      <c r="O6" s="117"/>
      <c r="P6" s="117">
        <v>57.5</v>
      </c>
      <c r="Q6" s="117">
        <v>39.9</v>
      </c>
      <c r="R6" s="117">
        <v>13.1</v>
      </c>
      <c r="S6" s="118">
        <v>8.1999999999999993</v>
      </c>
      <c r="T6" s="336"/>
      <c r="U6" s="337"/>
    </row>
    <row r="7" spans="1:21" x14ac:dyDescent="0.25">
      <c r="A7" s="107" t="s">
        <v>135</v>
      </c>
      <c r="B7" s="120" t="s">
        <v>125</v>
      </c>
      <c r="C7" s="121" t="s">
        <v>43</v>
      </c>
      <c r="D7" s="121" t="s">
        <v>136</v>
      </c>
      <c r="E7" s="122">
        <v>1</v>
      </c>
      <c r="F7" s="122">
        <v>18.239999999999998</v>
      </c>
      <c r="G7" s="122">
        <v>13.92</v>
      </c>
      <c r="H7" s="123">
        <v>76.44</v>
      </c>
      <c r="I7" s="336"/>
      <c r="J7" s="337"/>
      <c r="K7" s="112"/>
      <c r="L7" s="124">
        <v>10.4</v>
      </c>
      <c r="M7" s="122"/>
      <c r="N7" s="122"/>
      <c r="O7" s="124">
        <v>10.4</v>
      </c>
      <c r="P7" s="122"/>
      <c r="Q7" s="122"/>
      <c r="R7" s="122"/>
      <c r="S7" s="123"/>
      <c r="T7" s="336"/>
      <c r="U7" s="337"/>
    </row>
    <row r="8" spans="1:21" x14ac:dyDescent="0.25">
      <c r="A8" s="107" t="s">
        <v>137</v>
      </c>
      <c r="B8" s="125" t="s">
        <v>138</v>
      </c>
      <c r="C8" s="126" t="s">
        <v>44</v>
      </c>
      <c r="D8" s="126" t="s">
        <v>60</v>
      </c>
      <c r="E8" s="127">
        <v>4</v>
      </c>
      <c r="F8" s="127">
        <v>234.9</v>
      </c>
      <c r="G8" s="127">
        <v>184.8</v>
      </c>
      <c r="H8" s="128">
        <v>11.61</v>
      </c>
      <c r="I8" s="336"/>
      <c r="J8" s="337"/>
      <c r="K8" s="112"/>
      <c r="L8" s="129"/>
      <c r="M8" s="127"/>
      <c r="N8" s="127"/>
      <c r="O8" s="127"/>
      <c r="P8" s="127">
        <v>51.5</v>
      </c>
      <c r="Q8" s="127">
        <v>33.6</v>
      </c>
      <c r="R8" s="127">
        <v>22.8</v>
      </c>
      <c r="S8" s="128">
        <v>18</v>
      </c>
      <c r="T8" s="336"/>
      <c r="U8" s="337"/>
    </row>
    <row r="9" spans="1:21" x14ac:dyDescent="0.25">
      <c r="A9" s="107" t="s">
        <v>139</v>
      </c>
      <c r="B9" s="130" t="s">
        <v>138</v>
      </c>
      <c r="C9" s="131" t="s">
        <v>44</v>
      </c>
      <c r="D9" s="131" t="s">
        <v>63</v>
      </c>
      <c r="E9" s="132">
        <v>4</v>
      </c>
      <c r="F9" s="132">
        <v>234.9</v>
      </c>
      <c r="G9" s="132">
        <v>184.8</v>
      </c>
      <c r="H9" s="133">
        <v>20.57</v>
      </c>
      <c r="I9" s="336"/>
      <c r="J9" s="337"/>
      <c r="K9" s="112"/>
      <c r="L9" s="134"/>
      <c r="M9" s="132"/>
      <c r="N9" s="132"/>
      <c r="O9" s="132">
        <v>44.3</v>
      </c>
      <c r="P9" s="132">
        <v>44.3</v>
      </c>
      <c r="Q9" s="132">
        <v>31.1</v>
      </c>
      <c r="R9" s="132">
        <v>20</v>
      </c>
      <c r="S9" s="133">
        <v>17</v>
      </c>
      <c r="T9" s="336"/>
      <c r="U9" s="337"/>
    </row>
    <row r="10" spans="1:21" x14ac:dyDescent="0.25">
      <c r="A10" s="107" t="s">
        <v>140</v>
      </c>
      <c r="B10" s="135" t="s">
        <v>141</v>
      </c>
      <c r="C10" s="136" t="s">
        <v>50</v>
      </c>
      <c r="D10" s="136" t="s">
        <v>142</v>
      </c>
      <c r="E10" s="137">
        <v>5</v>
      </c>
      <c r="F10" s="137">
        <v>312.12</v>
      </c>
      <c r="G10" s="137">
        <v>369.6</v>
      </c>
      <c r="H10" s="138">
        <v>4.88</v>
      </c>
      <c r="I10" s="336"/>
      <c r="J10" s="337"/>
      <c r="K10" s="112"/>
      <c r="L10" s="139"/>
      <c r="M10" s="137"/>
      <c r="N10" s="137"/>
      <c r="O10" s="137">
        <v>37.299999999999997</v>
      </c>
      <c r="P10" s="137">
        <v>32</v>
      </c>
      <c r="Q10" s="137">
        <v>21.7</v>
      </c>
      <c r="R10" s="137">
        <v>16.399999999999999</v>
      </c>
      <c r="S10" s="138">
        <v>10.1</v>
      </c>
      <c r="T10" s="336"/>
      <c r="U10" s="337"/>
    </row>
    <row r="11" spans="1:21" x14ac:dyDescent="0.25">
      <c r="A11" s="107" t="s">
        <v>143</v>
      </c>
      <c r="B11" s="140" t="s">
        <v>141</v>
      </c>
      <c r="C11" s="141" t="s">
        <v>50</v>
      </c>
      <c r="D11" s="141" t="s">
        <v>144</v>
      </c>
      <c r="E11" s="142">
        <v>5.0999999999999996</v>
      </c>
      <c r="F11" s="142">
        <v>312.12</v>
      </c>
      <c r="G11" s="142">
        <v>369.6</v>
      </c>
      <c r="H11" s="143">
        <v>5.34</v>
      </c>
      <c r="I11" s="336"/>
      <c r="J11" s="337"/>
      <c r="K11" s="112"/>
      <c r="L11" s="144"/>
      <c r="M11" s="142"/>
      <c r="N11" s="142"/>
      <c r="O11" s="142">
        <v>47.8</v>
      </c>
      <c r="P11" s="142">
        <v>30.7</v>
      </c>
      <c r="Q11" s="142">
        <v>21.7</v>
      </c>
      <c r="R11" s="142">
        <v>16.399999999999999</v>
      </c>
      <c r="S11" s="143">
        <v>10.1</v>
      </c>
      <c r="T11" s="336"/>
      <c r="U11" s="337"/>
    </row>
    <row r="12" spans="1:21" x14ac:dyDescent="0.25">
      <c r="A12" s="207" t="s">
        <v>152</v>
      </c>
      <c r="B12" s="140" t="s">
        <v>141</v>
      </c>
      <c r="C12" s="141" t="s">
        <v>50</v>
      </c>
      <c r="D12" s="141" t="s">
        <v>145</v>
      </c>
      <c r="E12" s="142">
        <v>5</v>
      </c>
      <c r="F12" s="142">
        <v>312.12</v>
      </c>
      <c r="G12" s="142">
        <v>369.6</v>
      </c>
      <c r="H12" s="143">
        <v>19.36</v>
      </c>
      <c r="I12" s="336"/>
      <c r="J12" s="337"/>
      <c r="K12" s="112"/>
      <c r="L12" s="144"/>
      <c r="M12" s="142"/>
      <c r="N12" s="142"/>
      <c r="O12" s="142">
        <v>28</v>
      </c>
      <c r="P12" s="142">
        <v>21.1</v>
      </c>
      <c r="Q12" s="142">
        <v>13.8</v>
      </c>
      <c r="R12" s="142">
        <v>8.9</v>
      </c>
      <c r="S12" s="143">
        <v>7.7</v>
      </c>
      <c r="T12" s="336"/>
      <c r="U12" s="337"/>
    </row>
    <row r="13" spans="1:21" x14ac:dyDescent="0.25">
      <c r="A13" s="207" t="s">
        <v>153</v>
      </c>
      <c r="B13" s="145" t="s">
        <v>141</v>
      </c>
      <c r="C13" s="146" t="s">
        <v>50</v>
      </c>
      <c r="D13" s="146" t="s">
        <v>146</v>
      </c>
      <c r="E13" s="147">
        <v>5.0999999999999996</v>
      </c>
      <c r="F13" s="147">
        <v>312.12</v>
      </c>
      <c r="G13" s="147">
        <v>369.6</v>
      </c>
      <c r="H13" s="148">
        <v>21.81</v>
      </c>
      <c r="I13" s="336"/>
      <c r="J13" s="337"/>
      <c r="K13" s="112"/>
      <c r="L13" s="149"/>
      <c r="M13" s="147"/>
      <c r="N13" s="147"/>
      <c r="O13" s="147">
        <v>32.1</v>
      </c>
      <c r="P13" s="147">
        <v>19.3</v>
      </c>
      <c r="Q13" s="147">
        <v>13.8</v>
      </c>
      <c r="R13" s="147">
        <v>8.9</v>
      </c>
      <c r="S13" s="148">
        <v>7.7</v>
      </c>
      <c r="T13" s="336"/>
      <c r="U13" s="337"/>
    </row>
    <row r="14" spans="1:21" x14ac:dyDescent="0.25">
      <c r="A14" s="107"/>
      <c r="B14" s="150" t="s">
        <v>147</v>
      </c>
      <c r="C14" s="151" t="s">
        <v>50</v>
      </c>
      <c r="D14" s="151" t="s">
        <v>142</v>
      </c>
      <c r="E14" s="152">
        <v>5</v>
      </c>
      <c r="F14" s="152">
        <v>312.12</v>
      </c>
      <c r="G14" s="152">
        <v>369.6</v>
      </c>
      <c r="H14" s="153">
        <v>4.88</v>
      </c>
      <c r="I14" s="336"/>
      <c r="J14" s="337"/>
      <c r="K14" s="112"/>
      <c r="L14" s="154"/>
      <c r="M14" s="155"/>
      <c r="N14" s="155"/>
      <c r="O14" s="155">
        <v>37.299999999999997</v>
      </c>
      <c r="P14" s="155">
        <v>32</v>
      </c>
      <c r="Q14" s="155">
        <v>21.7</v>
      </c>
      <c r="R14" s="155">
        <v>16.399999999999999</v>
      </c>
      <c r="S14" s="156">
        <v>10.1</v>
      </c>
      <c r="T14" s="336"/>
      <c r="U14" s="337"/>
    </row>
    <row r="15" spans="1:21" x14ac:dyDescent="0.25">
      <c r="A15" s="107"/>
      <c r="B15" s="157" t="s">
        <v>147</v>
      </c>
      <c r="C15" s="158" t="s">
        <v>50</v>
      </c>
      <c r="D15" s="158" t="s">
        <v>144</v>
      </c>
      <c r="E15" s="159">
        <v>5.0999999999999996</v>
      </c>
      <c r="F15" s="159">
        <v>312.12</v>
      </c>
      <c r="G15" s="159">
        <v>369.6</v>
      </c>
      <c r="H15" s="160">
        <v>5.34</v>
      </c>
      <c r="I15" s="336"/>
      <c r="J15" s="337"/>
      <c r="K15" s="112"/>
      <c r="L15" s="161"/>
      <c r="M15" s="162"/>
      <c r="N15" s="162"/>
      <c r="O15" s="162">
        <v>47.8</v>
      </c>
      <c r="P15" s="162">
        <v>30.7</v>
      </c>
      <c r="Q15" s="162">
        <v>21.7</v>
      </c>
      <c r="R15" s="162">
        <v>16.399999999999999</v>
      </c>
      <c r="S15" s="163">
        <v>10.1</v>
      </c>
      <c r="T15" s="336"/>
      <c r="U15" s="337"/>
    </row>
    <row r="16" spans="1:21" x14ac:dyDescent="0.25">
      <c r="A16" s="107"/>
      <c r="B16" s="157" t="s">
        <v>147</v>
      </c>
      <c r="C16" s="158" t="s">
        <v>50</v>
      </c>
      <c r="D16" s="158" t="s">
        <v>145</v>
      </c>
      <c r="E16" s="159">
        <v>5</v>
      </c>
      <c r="F16" s="159">
        <v>312.12</v>
      </c>
      <c r="G16" s="159">
        <v>369.6</v>
      </c>
      <c r="H16" s="160">
        <v>19.36</v>
      </c>
      <c r="I16" s="336"/>
      <c r="J16" s="337"/>
      <c r="K16" s="112"/>
      <c r="L16" s="161"/>
      <c r="M16" s="162"/>
      <c r="N16" s="162"/>
      <c r="O16" s="162">
        <v>28</v>
      </c>
      <c r="P16" s="162">
        <v>21.1</v>
      </c>
      <c r="Q16" s="162">
        <v>13.8</v>
      </c>
      <c r="R16" s="162">
        <v>8.9</v>
      </c>
      <c r="S16" s="163">
        <v>7.7</v>
      </c>
      <c r="T16" s="336"/>
      <c r="U16" s="337"/>
    </row>
    <row r="17" spans="1:21" x14ac:dyDescent="0.25">
      <c r="A17" s="107"/>
      <c r="B17" s="164" t="s">
        <v>147</v>
      </c>
      <c r="C17" s="165" t="s">
        <v>50</v>
      </c>
      <c r="D17" s="165" t="s">
        <v>146</v>
      </c>
      <c r="E17" s="166">
        <v>5.0999999999999996</v>
      </c>
      <c r="F17" s="166">
        <v>312.12</v>
      </c>
      <c r="G17" s="166">
        <v>369.6</v>
      </c>
      <c r="H17" s="167">
        <v>21.81</v>
      </c>
      <c r="I17" s="336"/>
      <c r="J17" s="337"/>
      <c r="K17" s="112"/>
      <c r="L17" s="168"/>
      <c r="M17" s="169"/>
      <c r="N17" s="169"/>
      <c r="O17" s="169">
        <v>32.1</v>
      </c>
      <c r="P17" s="169">
        <v>19.3</v>
      </c>
      <c r="Q17" s="169">
        <v>13.8</v>
      </c>
      <c r="R17" s="169">
        <v>8.9</v>
      </c>
      <c r="S17" s="170">
        <v>7.7</v>
      </c>
      <c r="T17" s="336"/>
      <c r="U17" s="337"/>
    </row>
    <row r="18" spans="1:21" x14ac:dyDescent="0.25">
      <c r="A18" s="107"/>
      <c r="B18" s="171" t="s">
        <v>148</v>
      </c>
      <c r="C18" s="172" t="s">
        <v>50</v>
      </c>
      <c r="D18" s="172" t="s">
        <v>142</v>
      </c>
      <c r="E18" s="173">
        <v>5</v>
      </c>
      <c r="F18" s="173">
        <v>312.12</v>
      </c>
      <c r="G18" s="173">
        <v>369.6</v>
      </c>
      <c r="H18" s="174">
        <v>4.88</v>
      </c>
      <c r="I18" s="336"/>
      <c r="J18" s="337"/>
      <c r="K18" s="112"/>
      <c r="L18" s="175"/>
      <c r="M18" s="173"/>
      <c r="N18" s="173"/>
      <c r="O18" s="173">
        <v>37.299999999999997</v>
      </c>
      <c r="P18" s="173">
        <v>32</v>
      </c>
      <c r="Q18" s="173">
        <v>21.7</v>
      </c>
      <c r="R18" s="173">
        <v>16.399999999999999</v>
      </c>
      <c r="S18" s="174">
        <v>10.1</v>
      </c>
      <c r="T18" s="336"/>
      <c r="U18" s="337"/>
    </row>
    <row r="19" spans="1:21" x14ac:dyDescent="0.25">
      <c r="A19" s="107"/>
      <c r="B19" s="176" t="s">
        <v>148</v>
      </c>
      <c r="C19" s="177" t="s">
        <v>50</v>
      </c>
      <c r="D19" s="177" t="s">
        <v>144</v>
      </c>
      <c r="E19" s="178">
        <v>5.0999999999999996</v>
      </c>
      <c r="F19" s="178">
        <v>312.12</v>
      </c>
      <c r="G19" s="178">
        <v>369.6</v>
      </c>
      <c r="H19" s="179">
        <v>5.34</v>
      </c>
      <c r="I19" s="336"/>
      <c r="J19" s="337"/>
      <c r="K19" s="112"/>
      <c r="L19" s="180"/>
      <c r="M19" s="178"/>
      <c r="N19" s="178"/>
      <c r="O19" s="178">
        <v>47.8</v>
      </c>
      <c r="P19" s="178">
        <v>30.7</v>
      </c>
      <c r="Q19" s="178">
        <v>21.7</v>
      </c>
      <c r="R19" s="178">
        <v>16.399999999999999</v>
      </c>
      <c r="S19" s="179">
        <v>10.1</v>
      </c>
      <c r="T19" s="336"/>
      <c r="U19" s="337"/>
    </row>
    <row r="20" spans="1:21" x14ac:dyDescent="0.25">
      <c r="A20" s="107"/>
      <c r="B20" s="176" t="s">
        <v>148</v>
      </c>
      <c r="C20" s="177" t="s">
        <v>50</v>
      </c>
      <c r="D20" s="177" t="s">
        <v>145</v>
      </c>
      <c r="E20" s="178">
        <v>5</v>
      </c>
      <c r="F20" s="178">
        <v>312.12</v>
      </c>
      <c r="G20" s="178">
        <v>369.6</v>
      </c>
      <c r="H20" s="179">
        <v>19.36</v>
      </c>
      <c r="I20" s="336"/>
      <c r="J20" s="337"/>
      <c r="K20" s="112"/>
      <c r="L20" s="180"/>
      <c r="M20" s="178"/>
      <c r="N20" s="178"/>
      <c r="O20" s="178">
        <v>28</v>
      </c>
      <c r="P20" s="178">
        <v>21.1</v>
      </c>
      <c r="Q20" s="178">
        <v>13.8</v>
      </c>
      <c r="R20" s="178">
        <v>8.9</v>
      </c>
      <c r="S20" s="179">
        <v>7.7</v>
      </c>
      <c r="T20" s="336"/>
      <c r="U20" s="337"/>
    </row>
    <row r="21" spans="1:21" x14ac:dyDescent="0.25">
      <c r="A21" s="107"/>
      <c r="B21" s="181" t="s">
        <v>148</v>
      </c>
      <c r="C21" s="182" t="s">
        <v>50</v>
      </c>
      <c r="D21" s="182" t="s">
        <v>146</v>
      </c>
      <c r="E21" s="183">
        <v>5.0999999999999996</v>
      </c>
      <c r="F21" s="183">
        <v>312.12</v>
      </c>
      <c r="G21" s="183">
        <v>369.6</v>
      </c>
      <c r="H21" s="184">
        <v>21.81</v>
      </c>
      <c r="I21" s="336"/>
      <c r="J21" s="337"/>
      <c r="K21" s="112"/>
      <c r="L21" s="185"/>
      <c r="M21" s="183"/>
      <c r="N21" s="183"/>
      <c r="O21" s="183">
        <v>32.1</v>
      </c>
      <c r="P21" s="183">
        <v>19.3</v>
      </c>
      <c r="Q21" s="183">
        <v>13.8</v>
      </c>
      <c r="R21" s="183">
        <v>8.9</v>
      </c>
      <c r="S21" s="184">
        <v>7.7</v>
      </c>
      <c r="T21" s="336"/>
      <c r="U21" s="337"/>
    </row>
    <row r="24" spans="1:21" x14ac:dyDescent="0.25">
      <c r="A24" s="107"/>
    </row>
    <row r="25" spans="1:21" ht="14.4" x14ac:dyDescent="0.25">
      <c r="A25" s="107"/>
      <c r="E25" s="338" t="s">
        <v>45</v>
      </c>
      <c r="F25" s="186" t="s">
        <v>46</v>
      </c>
      <c r="G25" s="186" t="s">
        <v>47</v>
      </c>
      <c r="H25" s="186" t="s">
        <v>48</v>
      </c>
      <c r="I25" s="186" t="s">
        <v>20</v>
      </c>
      <c r="J25" s="186" t="s">
        <v>21</v>
      </c>
      <c r="K25" s="187" t="s">
        <v>49</v>
      </c>
      <c r="M25" s="340" t="s">
        <v>31</v>
      </c>
      <c r="N25" s="188" t="s">
        <v>55</v>
      </c>
      <c r="O25" s="188" t="s">
        <v>56</v>
      </c>
      <c r="P25" s="188" t="s">
        <v>95</v>
      </c>
      <c r="Q25" s="188" t="s">
        <v>96</v>
      </c>
      <c r="S25" s="188" t="s">
        <v>97</v>
      </c>
      <c r="T25" s="188" t="s">
        <v>98</v>
      </c>
      <c r="U25" s="188" t="s">
        <v>149</v>
      </c>
    </row>
    <row r="26" spans="1:21" ht="14.4" x14ac:dyDescent="0.25">
      <c r="A26" s="107"/>
      <c r="B26" s="189" t="s">
        <v>94</v>
      </c>
      <c r="C26" s="190">
        <f>'MONO C4'!K12</f>
        <v>42</v>
      </c>
      <c r="E26" s="339"/>
      <c r="F26" s="191">
        <f>'MONO C4'!L12</f>
        <v>0</v>
      </c>
      <c r="G26" s="191">
        <f>'MONO C4'!M12</f>
        <v>9.7307694163874601</v>
      </c>
      <c r="H26" s="191">
        <f>'MONO C4'!N12</f>
        <v>7.9957198571522907</v>
      </c>
      <c r="I26" s="191">
        <f>'MONO C4'!O12</f>
        <v>6.4047867412472392</v>
      </c>
      <c r="J26" s="191">
        <f>'MONO C4'!P12</f>
        <v>12.822427626267199</v>
      </c>
      <c r="K26" s="192">
        <f>SUM(F26:J26)</f>
        <v>36.95370364105419</v>
      </c>
      <c r="M26" s="340"/>
      <c r="N26" s="193">
        <f>VLOOKUP('MONO C4'!I12,$A$3:$H$13,6,FALSE)+VLOOKUP('MONO C4'!I12,$A$3:$H$13,7,)+VLOOKUP('MONO C4'!I12,$A$3:$H$13,8,)*C26</f>
        <v>1283.6400000000001</v>
      </c>
      <c r="O26" s="193">
        <f>VLOOKUP('MONO C4'!I12,$A$3:$S$13,15,FALSE)*'TURPE (2)'!F26+VLOOKUP('MONO C4'!I12,$A$3:$S$13,16,FALSE)*'TURPE (2)'!G26+VLOOKUP('MONO C4'!I12,$A$3:$S$13,17,FALSE)*'TURPE (2)'!H26+VLOOKUP('MONO C4'!I12,$A$3:$S$13,18,FALSE)*'TURPE (2)'!I26+VLOOKUP('MONO C4'!I12,$A$3:$S$13,19,FALSE)*'TURPE (2)'!J26</f>
        <v>1025.8169771748878</v>
      </c>
      <c r="P26" s="193">
        <f>N26+O26</f>
        <v>2309.4569771748879</v>
      </c>
      <c r="Q26" s="193">
        <f>P26/K26</f>
        <v>62.495954386806503</v>
      </c>
      <c r="S26" s="194">
        <f>N26*0.2193</f>
        <v>281.502252</v>
      </c>
      <c r="T26" s="194">
        <f>N26/12</f>
        <v>106.97000000000001</v>
      </c>
      <c r="U26" s="194">
        <f>O26/K26</f>
        <v>27.759517344703802</v>
      </c>
    </row>
    <row r="27" spans="1:21" ht="14.4" x14ac:dyDescent="0.25">
      <c r="A27" s="107"/>
      <c r="B27" s="107"/>
      <c r="C27" s="190">
        <f>'MONO C4'!K13</f>
        <v>42</v>
      </c>
      <c r="D27" s="107"/>
      <c r="E27" s="107"/>
      <c r="F27" s="191">
        <f>'MONO C4'!L13</f>
        <v>0</v>
      </c>
      <c r="G27" s="191">
        <f>'MONO C4'!M13</f>
        <v>8.1728457165092792</v>
      </c>
      <c r="H27" s="191">
        <f>'MONO C4'!N13</f>
        <v>7.2814586910850903</v>
      </c>
      <c r="I27" s="191">
        <f>'MONO C4'!O13</f>
        <v>6.8810435349621404</v>
      </c>
      <c r="J27" s="191">
        <f>'MONO C4'!P13</f>
        <v>9.9965537689927011</v>
      </c>
      <c r="K27" s="192">
        <f t="shared" ref="K27:K52" si="0">SUM(F27:J27)</f>
        <v>32.331901711549207</v>
      </c>
      <c r="L27" s="107"/>
      <c r="M27" s="107"/>
      <c r="N27" s="193">
        <f>VLOOKUP('MONO C4'!I13,$A$3:$H$13,6,FALSE)+VLOOKUP('MONO C4'!I13,$A$3:$H$13,7,)+VLOOKUP('MONO C4'!I13,$A$3:$H$13,8,)*C27</f>
        <v>907.32</v>
      </c>
      <c r="O27" s="193">
        <f>VLOOKUP('MONO C4'!I13,$A$3:$S$13,15,FALSE)*'TURPE (2)'!F27+VLOOKUP('MONO C4'!I13,$A$3:$S$13,16,FALSE)*'TURPE (2)'!G27+VLOOKUP('MONO C4'!I13,$A$3:$S$13,17,FALSE)*'TURPE (2)'!H27+VLOOKUP('MONO C4'!I13,$A$3:$S$13,18,FALSE)*'TURPE (2)'!I27+VLOOKUP('MONO C4'!I13,$A$3:$S$13,19,FALSE)*'TURPE (2)'!J27</f>
        <v>1002.3843268596924</v>
      </c>
      <c r="P27" s="193">
        <f t="shared" ref="P27:P52" si="1">N27+O27</f>
        <v>1909.7043268596924</v>
      </c>
      <c r="Q27" s="193">
        <f t="shared" ref="Q27:Q52" si="2">P27/K27</f>
        <v>59.065635665270229</v>
      </c>
      <c r="R27" s="107"/>
      <c r="S27" s="194">
        <f t="shared" ref="S27:S52" si="3">N27*0.2193</f>
        <v>198.97527600000001</v>
      </c>
      <c r="T27" s="194">
        <f t="shared" ref="T27:T52" si="4">N27/12</f>
        <v>75.61</v>
      </c>
      <c r="U27" s="194">
        <f t="shared" ref="U27:U52" si="5">O27/K27</f>
        <v>31.002949835815961</v>
      </c>
    </row>
    <row r="28" spans="1:21" ht="14.4" x14ac:dyDescent="0.25">
      <c r="A28" s="107"/>
      <c r="B28" s="107"/>
      <c r="C28" s="190">
        <f>'MONO C4'!K14</f>
        <v>48</v>
      </c>
      <c r="D28" s="107"/>
      <c r="E28" s="107"/>
      <c r="F28" s="191">
        <f>'MONO C4'!L14</f>
        <v>0</v>
      </c>
      <c r="G28" s="191">
        <f>'MONO C4'!M14</f>
        <v>9.0186805490699893</v>
      </c>
      <c r="H28" s="191">
        <f>'MONO C4'!N14</f>
        <v>8.7980954848277904</v>
      </c>
      <c r="I28" s="191">
        <f>'MONO C4'!O14</f>
        <v>8.1297168092398788</v>
      </c>
      <c r="J28" s="191">
        <f>'MONO C4'!P14</f>
        <v>11.499486680345701</v>
      </c>
      <c r="K28" s="192">
        <f t="shared" si="0"/>
        <v>37.445979523483359</v>
      </c>
      <c r="L28" s="107"/>
      <c r="M28" s="107"/>
      <c r="N28" s="193">
        <f>VLOOKUP('MONO C4'!I14,$A$3:$H$13,6,FALSE)+VLOOKUP('MONO C4'!I14,$A$3:$H$13,7,)+VLOOKUP('MONO C4'!I14,$A$3:$H$13,8,)*C28</f>
        <v>976.98</v>
      </c>
      <c r="O28" s="193">
        <f>VLOOKUP('MONO C4'!I14,$A$3:$S$13,15,FALSE)*'TURPE (2)'!F28+VLOOKUP('MONO C4'!I14,$A$3:$S$13,16,FALSE)*'TURPE (2)'!G28+VLOOKUP('MONO C4'!I14,$A$3:$S$13,17,FALSE)*'TURPE (2)'!H28+VLOOKUP('MONO C4'!I14,$A$3:$S$13,18,FALSE)*'TURPE (2)'!I28+VLOOKUP('MONO C4'!I14,$A$3:$S$13,19,FALSE)*'TURPE (2)'!J28</f>
        <v>1152.42636006421</v>
      </c>
      <c r="P28" s="193">
        <f t="shared" si="1"/>
        <v>2129.4063600642103</v>
      </c>
      <c r="Q28" s="193">
        <f t="shared" si="2"/>
        <v>56.866087819355975</v>
      </c>
      <c r="R28" s="107"/>
      <c r="S28" s="194">
        <f t="shared" si="3"/>
        <v>214.25171399999999</v>
      </c>
      <c r="T28" s="194">
        <f t="shared" si="4"/>
        <v>81.415000000000006</v>
      </c>
      <c r="U28" s="194">
        <f t="shared" si="5"/>
        <v>30.775703419414977</v>
      </c>
    </row>
    <row r="29" spans="1:21" ht="14.4" x14ac:dyDescent="0.25">
      <c r="A29" s="107"/>
      <c r="B29" s="107"/>
      <c r="C29" s="190">
        <f>'MONO C4'!K15</f>
        <v>48</v>
      </c>
      <c r="D29" s="107"/>
      <c r="E29" s="107"/>
      <c r="F29" s="191">
        <f>'MONO C4'!L15</f>
        <v>0</v>
      </c>
      <c r="G29" s="191">
        <f>'MONO C4'!M15</f>
        <v>32.756421427688998</v>
      </c>
      <c r="H29" s="191">
        <f>'MONO C4'!N15</f>
        <v>9.38118625918265</v>
      </c>
      <c r="I29" s="191">
        <f>'MONO C4'!O15</f>
        <v>43.949363799278103</v>
      </c>
      <c r="J29" s="191">
        <f>'MONO C4'!P15</f>
        <v>15.4693094734737</v>
      </c>
      <c r="K29" s="192">
        <f t="shared" si="0"/>
        <v>101.55628095962345</v>
      </c>
      <c r="L29" s="107"/>
      <c r="M29" s="107"/>
      <c r="N29" s="193">
        <f>VLOOKUP('MONO C4'!I15,$A$3:$H$13,6,FALSE)+VLOOKUP('MONO C4'!I15,$A$3:$H$13,7,)+VLOOKUP('MONO C4'!I15,$A$3:$H$13,8,)*C29</f>
        <v>976.98</v>
      </c>
      <c r="O29" s="193">
        <f>VLOOKUP('MONO C4'!I15,$A$3:$S$13,15,FALSE)*'TURPE (2)'!F29+VLOOKUP('MONO C4'!I15,$A$3:$S$13,16,FALSE)*'TURPE (2)'!G29+VLOOKUP('MONO C4'!I15,$A$3:$S$13,17,FALSE)*'TURPE (2)'!H29+VLOOKUP('MONO C4'!I15,$A$3:$S$13,18,FALSE)*'TURPE (2)'!I29+VLOOKUP('MONO C4'!I15,$A$3:$S$13,19,FALSE)*'TURPE (2)'!J29</f>
        <v>3282.656626980588</v>
      </c>
      <c r="P29" s="193">
        <f t="shared" si="1"/>
        <v>4259.6366269805876</v>
      </c>
      <c r="Q29" s="193">
        <f t="shared" si="2"/>
        <v>41.943605917137965</v>
      </c>
      <c r="R29" s="107"/>
      <c r="S29" s="194">
        <f t="shared" si="3"/>
        <v>214.25171399999999</v>
      </c>
      <c r="T29" s="194">
        <f t="shared" si="4"/>
        <v>81.415000000000006</v>
      </c>
      <c r="U29" s="194">
        <f t="shared" si="5"/>
        <v>32.323521459846489</v>
      </c>
    </row>
    <row r="30" spans="1:21" ht="14.4" x14ac:dyDescent="0.25">
      <c r="A30" s="107"/>
      <c r="B30" s="107"/>
      <c r="C30" s="190">
        <f>'MONO C4'!K16</f>
        <v>42</v>
      </c>
      <c r="D30" s="107"/>
      <c r="E30" s="107"/>
      <c r="F30" s="191">
        <f>'MONO C4'!L16</f>
        <v>0</v>
      </c>
      <c r="G30" s="191">
        <f>'MONO C4'!M16</f>
        <v>3.1468657906980502</v>
      </c>
      <c r="H30" s="191">
        <f>'MONO C4'!N16</f>
        <v>4.3316268286075506</v>
      </c>
      <c r="I30" s="191">
        <f>'MONO C4'!O16</f>
        <v>1.1619598524528898</v>
      </c>
      <c r="J30" s="191">
        <f>'MONO C4'!P16</f>
        <v>4.0718182402058902</v>
      </c>
      <c r="K30" s="192">
        <f t="shared" si="0"/>
        <v>12.712270711964379</v>
      </c>
      <c r="L30" s="107"/>
      <c r="M30" s="107"/>
      <c r="N30" s="193">
        <f>VLOOKUP('MONO C4'!I16,$A$3:$H$13,6,FALSE)+VLOOKUP('MONO C4'!I16,$A$3:$H$13,7,)+VLOOKUP('MONO C4'!I16,$A$3:$H$13,8,)*C30</f>
        <v>907.32</v>
      </c>
      <c r="O30" s="193">
        <f>VLOOKUP('MONO C4'!I16,$A$3:$S$13,15,FALSE)*'TURPE (2)'!F30+VLOOKUP('MONO C4'!I16,$A$3:$S$13,16,FALSE)*'TURPE (2)'!G30+VLOOKUP('MONO C4'!I16,$A$3:$S$13,17,FALSE)*'TURPE (2)'!H30+VLOOKUP('MONO C4'!I16,$A$3:$S$13,18,FALSE)*'TURPE (2)'!I30+VLOOKUP('MONO C4'!I16,$A$3:$S$13,19,FALSE)*'TURPE (2)'!J30</f>
        <v>407.39166262179526</v>
      </c>
      <c r="P30" s="193">
        <f t="shared" si="1"/>
        <v>1314.7116626217953</v>
      </c>
      <c r="Q30" s="193">
        <f t="shared" si="2"/>
        <v>103.42067852476042</v>
      </c>
      <c r="R30" s="107"/>
      <c r="S30" s="194">
        <f t="shared" si="3"/>
        <v>198.97527600000001</v>
      </c>
      <c r="T30" s="194">
        <f t="shared" si="4"/>
        <v>75.61</v>
      </c>
      <c r="U30" s="194">
        <f t="shared" si="5"/>
        <v>32.047119814587596</v>
      </c>
    </row>
    <row r="31" spans="1:21" ht="14.4" x14ac:dyDescent="0.25">
      <c r="A31" s="107"/>
      <c r="B31" s="107"/>
      <c r="C31" s="190">
        <f>'MONO C4'!K17</f>
        <v>119</v>
      </c>
      <c r="D31" s="107"/>
      <c r="E31" s="107"/>
      <c r="F31" s="191">
        <f>'MONO C4'!L17</f>
        <v>0</v>
      </c>
      <c r="G31" s="191">
        <f>'MONO C4'!M17</f>
        <v>30.838613494355197</v>
      </c>
      <c r="H31" s="191">
        <f>'MONO C4'!N17</f>
        <v>8.9191897100092987</v>
      </c>
      <c r="I31" s="191">
        <f>'MONO C4'!O17</f>
        <v>53.855038190122897</v>
      </c>
      <c r="J31" s="191">
        <f>'MONO C4'!P17</f>
        <v>14.4383554936966</v>
      </c>
      <c r="K31" s="192">
        <f t="shared" si="0"/>
        <v>108.05119688818399</v>
      </c>
      <c r="L31" s="107"/>
      <c r="M31" s="107"/>
      <c r="N31" s="193">
        <f>VLOOKUP('MONO C4'!I17,$A$3:$H$13,6,FALSE)+VLOOKUP('MONO C4'!I17,$A$3:$H$13,7,)+VLOOKUP('MONO C4'!I17,$A$3:$H$13,8,)*C31</f>
        <v>1801.29</v>
      </c>
      <c r="O31" s="193">
        <f>VLOOKUP('MONO C4'!I17,$A$3:$S$13,15,FALSE)*'TURPE (2)'!F31+VLOOKUP('MONO C4'!I17,$A$3:$S$13,16,FALSE)*'TURPE (2)'!G31+VLOOKUP('MONO C4'!I17,$A$3:$S$13,17,FALSE)*'TURPE (2)'!H31+VLOOKUP('MONO C4'!I17,$A$3:$S$13,18,FALSE)*'TURPE (2)'!I31+VLOOKUP('MONO C4'!I17,$A$3:$S$13,19,FALSE)*'TURPE (2)'!J31</f>
        <v>3375.658638836946</v>
      </c>
      <c r="P31" s="193">
        <f t="shared" si="1"/>
        <v>5176.948638836946</v>
      </c>
      <c r="Q31" s="193">
        <f t="shared" si="2"/>
        <v>47.911997163661908</v>
      </c>
      <c r="R31" s="107"/>
      <c r="S31" s="194">
        <f t="shared" si="3"/>
        <v>395.022897</v>
      </c>
      <c r="T31" s="194">
        <f t="shared" si="4"/>
        <v>150.10749999999999</v>
      </c>
      <c r="U31" s="194">
        <f t="shared" si="5"/>
        <v>31.241288722884043</v>
      </c>
    </row>
    <row r="32" spans="1:21" ht="14.4" x14ac:dyDescent="0.25">
      <c r="A32" s="107"/>
      <c r="B32" s="107"/>
      <c r="C32" s="190">
        <f>'MONO C4'!K18</f>
        <v>240</v>
      </c>
      <c r="D32" s="107"/>
      <c r="E32" s="107"/>
      <c r="F32" s="191">
        <f>'MONO C4'!L18</f>
        <v>0</v>
      </c>
      <c r="G32" s="191">
        <f>'MONO C4'!M18</f>
        <v>40.461579832351802</v>
      </c>
      <c r="H32" s="191">
        <f>'MONO C4'!N18</f>
        <v>18.868556343533999</v>
      </c>
      <c r="I32" s="191">
        <f>'MONO C4'!O18</f>
        <v>63.183734812671695</v>
      </c>
      <c r="J32" s="191">
        <f>'MONO C4'!P18</f>
        <v>29.773670948460303</v>
      </c>
      <c r="K32" s="192">
        <f t="shared" si="0"/>
        <v>152.28754193701781</v>
      </c>
      <c r="L32" s="107"/>
      <c r="M32" s="107"/>
      <c r="N32" s="193">
        <f>VLOOKUP('MONO C4'!I18,$A$3:$H$13,6,FALSE)+VLOOKUP('MONO C4'!I18,$A$3:$H$13,7,)+VLOOKUP('MONO C4'!I18,$A$3:$H$13,8,)*C32</f>
        <v>3206.0999999999995</v>
      </c>
      <c r="O32" s="193">
        <f>VLOOKUP('MONO C4'!I18,$A$3:$S$13,15,FALSE)*'TURPE (2)'!F32+VLOOKUP('MONO C4'!I18,$A$3:$S$13,16,FALSE)*'TURPE (2)'!G32+VLOOKUP('MONO C4'!I18,$A$3:$S$13,17,FALSE)*'TURPE (2)'!H32+VLOOKUP('MONO C4'!I18,$A$3:$S$13,18,FALSE)*'TURPE (2)'!I32+VLOOKUP('MONO C4'!I18,$A$3:$S$13,19,FALSE)*'TURPE (2)'!J32</f>
        <v>4694.2700853100605</v>
      </c>
      <c r="P32" s="193">
        <f t="shared" si="1"/>
        <v>7900.3700853100599</v>
      </c>
      <c r="Q32" s="193">
        <f t="shared" si="2"/>
        <v>51.877980199965727</v>
      </c>
      <c r="R32" s="107"/>
      <c r="S32" s="194">
        <f t="shared" si="3"/>
        <v>703.09772999999984</v>
      </c>
      <c r="T32" s="194">
        <f t="shared" si="4"/>
        <v>267.17499999999995</v>
      </c>
      <c r="U32" s="194">
        <f t="shared" si="5"/>
        <v>30.825043372566149</v>
      </c>
    </row>
    <row r="33" spans="1:21" ht="14.4" x14ac:dyDescent="0.25">
      <c r="A33" s="107"/>
      <c r="B33" s="107"/>
      <c r="C33" s="190">
        <f>'MONO C4'!K19</f>
        <v>90</v>
      </c>
      <c r="D33" s="107"/>
      <c r="E33" s="107"/>
      <c r="F33" s="191">
        <f>'MONO C4'!L19</f>
        <v>0</v>
      </c>
      <c r="G33" s="191">
        <f>'MONO C4'!M19</f>
        <v>33.377122777608399</v>
      </c>
      <c r="H33" s="191">
        <f>'MONO C4'!N19</f>
        <v>16.438353593446603</v>
      </c>
      <c r="I33" s="191">
        <f>'MONO C4'!O19</f>
        <v>41.2879287755772</v>
      </c>
      <c r="J33" s="191">
        <f>'MONO C4'!P19</f>
        <v>20.281428001130301</v>
      </c>
      <c r="K33" s="192">
        <f t="shared" si="0"/>
        <v>111.38483314776249</v>
      </c>
      <c r="L33" s="107"/>
      <c r="M33" s="107"/>
      <c r="N33" s="193">
        <f>VLOOKUP('MONO C4'!I19,$A$3:$H$13,6,FALSE)+VLOOKUP('MONO C4'!I19,$A$3:$H$13,7,)+VLOOKUP('MONO C4'!I19,$A$3:$H$13,8,)*C33</f>
        <v>1464.6</v>
      </c>
      <c r="O33" s="193">
        <f>VLOOKUP('MONO C4'!I19,$A$3:$S$13,15,FALSE)*'TURPE (2)'!F33+VLOOKUP('MONO C4'!I19,$A$3:$S$13,16,FALSE)*'TURPE (2)'!G33+VLOOKUP('MONO C4'!I19,$A$3:$S$13,17,FALSE)*'TURPE (2)'!H33+VLOOKUP('MONO C4'!I19,$A$3:$S$13,18,FALSE)*'TURPE (2)'!I33+VLOOKUP('MONO C4'!I19,$A$3:$S$13,19,FALSE)*'TURPE (2)'!J33</f>
        <v>3577.680983890144</v>
      </c>
      <c r="P33" s="193">
        <f t="shared" si="1"/>
        <v>5042.2809838901439</v>
      </c>
      <c r="Q33" s="193">
        <f t="shared" si="2"/>
        <v>45.269008727616281</v>
      </c>
      <c r="R33" s="107"/>
      <c r="S33" s="194">
        <f t="shared" si="3"/>
        <v>321.18678</v>
      </c>
      <c r="T33" s="194">
        <f t="shared" si="4"/>
        <v>122.05</v>
      </c>
      <c r="U33" s="194">
        <f t="shared" si="5"/>
        <v>32.120001285489316</v>
      </c>
    </row>
    <row r="34" spans="1:21" ht="14.4" x14ac:dyDescent="0.25">
      <c r="A34" s="107"/>
      <c r="B34" s="107"/>
      <c r="C34" s="190">
        <f>'MONO C4'!K20</f>
        <v>1000</v>
      </c>
      <c r="D34" s="107"/>
      <c r="E34" s="107"/>
      <c r="F34" s="191">
        <f>'MONO C4'!L20</f>
        <v>0</v>
      </c>
      <c r="G34" s="191">
        <f>'MONO C4'!M20</f>
        <v>275.133311860373</v>
      </c>
      <c r="H34" s="191">
        <f>'MONO C4'!N20</f>
        <v>222.10645166616598</v>
      </c>
      <c r="I34" s="191">
        <f>'MONO C4'!O20</f>
        <v>264.68581362830997</v>
      </c>
      <c r="J34" s="191">
        <f>'MONO C4'!P20</f>
        <v>199.76652310919999</v>
      </c>
      <c r="K34" s="192">
        <f t="shared" si="0"/>
        <v>961.69210026404892</v>
      </c>
      <c r="L34" s="107"/>
      <c r="M34" s="107"/>
      <c r="N34" s="193">
        <f>VLOOKUP('MONO C4'!I20,$A$3:$H$13,6,FALSE)+VLOOKUP('MONO C4'!I20,$A$3:$H$13,7,)+VLOOKUP('MONO C4'!I20,$A$3:$H$13,8,)*C34</f>
        <v>5561.72</v>
      </c>
      <c r="O34" s="193">
        <f>VLOOKUP('MONO C4'!I20,$A$3:$S$13,15,FALSE)*'TURPE (2)'!F34+VLOOKUP('MONO C4'!I20,$A$3:$S$13,16,FALSE)*'TURPE (2)'!G34+VLOOKUP('MONO C4'!I20,$A$3:$S$13,17,FALSE)*'TURPE (2)'!H34+VLOOKUP('MONO C4'!I20,$A$3:$S$13,18,FALSE)*'TURPE (2)'!I34+VLOOKUP('MONO C4'!I20,$A$3:$S$13,19,FALSE)*'TURPE (2)'!J34</f>
        <v>19982.465207594942</v>
      </c>
      <c r="P34" s="193">
        <f t="shared" si="1"/>
        <v>25544.185207594943</v>
      </c>
      <c r="Q34" s="193">
        <f t="shared" si="2"/>
        <v>26.561708472578022</v>
      </c>
      <c r="R34" s="107"/>
      <c r="S34" s="194">
        <f t="shared" si="3"/>
        <v>1219.6851960000001</v>
      </c>
      <c r="T34" s="194">
        <f t="shared" si="4"/>
        <v>463.47666666666669</v>
      </c>
      <c r="U34" s="194">
        <f t="shared" si="5"/>
        <v>20.778443747337029</v>
      </c>
    </row>
    <row r="35" spans="1:21" ht="14.4" x14ac:dyDescent="0.25">
      <c r="A35" s="107"/>
      <c r="B35" s="107"/>
      <c r="C35" s="190">
        <f>'MONO C4'!K21</f>
        <v>240</v>
      </c>
      <c r="D35" s="107"/>
      <c r="E35" s="107"/>
      <c r="F35" s="191">
        <f>'MONO C4'!L21</f>
        <v>0</v>
      </c>
      <c r="G35" s="191">
        <f>'MONO C4'!M21</f>
        <v>51.3981341396331</v>
      </c>
      <c r="H35" s="191">
        <f>'MONO C4'!N21</f>
        <v>25.249512920968399</v>
      </c>
      <c r="I35" s="191">
        <f>'MONO C4'!O21</f>
        <v>84.526576029052507</v>
      </c>
      <c r="J35" s="191">
        <f>'MONO C4'!P21</f>
        <v>41.682139372480904</v>
      </c>
      <c r="K35" s="192">
        <f t="shared" si="0"/>
        <v>202.85636246213488</v>
      </c>
      <c r="L35" s="107"/>
      <c r="M35" s="107"/>
      <c r="N35" s="193">
        <f>VLOOKUP('MONO C4'!I21,$A$3:$H$13,6,FALSE)+VLOOKUP('MONO C4'!I21,$A$3:$H$13,7,)+VLOOKUP('MONO C4'!I21,$A$3:$H$13,8,)*C35</f>
        <v>3206.0999999999995</v>
      </c>
      <c r="O35" s="193">
        <f>VLOOKUP('MONO C4'!I21,$A$3:$S$13,15,FALSE)*'TURPE (2)'!F35+VLOOKUP('MONO C4'!I21,$A$3:$S$13,16,FALSE)*'TURPE (2)'!G35+VLOOKUP('MONO C4'!I21,$A$3:$S$13,17,FALSE)*'TURPE (2)'!H35+VLOOKUP('MONO C4'!I21,$A$3:$S$13,18,FALSE)*'TURPE (2)'!I35+VLOOKUP('MONO C4'!I21,$A$3:$S$13,19,FALSE)*'TURPE (2)'!J35</f>
        <v>6172.8719845026963</v>
      </c>
      <c r="P35" s="193">
        <f t="shared" si="1"/>
        <v>9378.9719845026957</v>
      </c>
      <c r="Q35" s="193">
        <f t="shared" si="2"/>
        <v>46.234546802806705</v>
      </c>
      <c r="R35" s="107"/>
      <c r="S35" s="194">
        <f t="shared" si="3"/>
        <v>703.09772999999984</v>
      </c>
      <c r="T35" s="194">
        <f t="shared" si="4"/>
        <v>267.17499999999995</v>
      </c>
      <c r="U35" s="194">
        <f t="shared" si="5"/>
        <v>30.429767691683434</v>
      </c>
    </row>
    <row r="36" spans="1:21" ht="14.4" x14ac:dyDescent="0.25">
      <c r="B36" s="107"/>
      <c r="C36" s="190">
        <f>'MONO C4'!K22</f>
        <v>600</v>
      </c>
      <c r="D36" s="107"/>
      <c r="E36" s="107"/>
      <c r="F36" s="191">
        <f>'MONO C4'!L22</f>
        <v>0</v>
      </c>
      <c r="G36" s="191">
        <f>'MONO C4'!M22</f>
        <v>428.041906276323</v>
      </c>
      <c r="H36" s="191">
        <f>'MONO C4'!N22</f>
        <v>221.261205482603</v>
      </c>
      <c r="I36" s="191">
        <f>'MONO C4'!O22</f>
        <v>675.43071959307997</v>
      </c>
      <c r="J36" s="191">
        <f>'MONO C4'!P22</f>
        <v>321.381786940712</v>
      </c>
      <c r="K36" s="192">
        <f t="shared" si="0"/>
        <v>1646.115618292718</v>
      </c>
      <c r="L36" s="107"/>
      <c r="M36" s="107"/>
      <c r="N36" s="193">
        <f>VLOOKUP('MONO C4'!I22,$A$3:$H$13,6,FALSE)+VLOOKUP('MONO C4'!I22,$A$3:$H$13,7,)+VLOOKUP('MONO C4'!I22,$A$3:$H$13,8,)*C36</f>
        <v>3609.7200000000003</v>
      </c>
      <c r="O36" s="193">
        <f>VLOOKUP('MONO C4'!I22,$A$3:$S$13,15,FALSE)*'TURPE (2)'!F36+VLOOKUP('MONO C4'!I22,$A$3:$S$13,16,FALSE)*'TURPE (2)'!G36+VLOOKUP('MONO C4'!I22,$A$3:$S$13,17,FALSE)*'TURPE (2)'!H36+VLOOKUP('MONO C4'!I22,$A$3:$S$13,18,FALSE)*'TURPE (2)'!I36+VLOOKUP('MONO C4'!I22,$A$3:$S$13,19,FALSE)*'TURPE (2)'!J36</f>
        <v>32821.729009242525</v>
      </c>
      <c r="P36" s="193">
        <f t="shared" si="1"/>
        <v>36431.449009242526</v>
      </c>
      <c r="Q36" s="193">
        <f t="shared" si="2"/>
        <v>22.131768026736601</v>
      </c>
      <c r="R36" s="107"/>
      <c r="S36" s="194">
        <f t="shared" si="3"/>
        <v>791.61159600000008</v>
      </c>
      <c r="T36" s="194">
        <f t="shared" si="4"/>
        <v>300.81</v>
      </c>
      <c r="U36" s="194">
        <f t="shared" si="5"/>
        <v>19.9388965419597</v>
      </c>
    </row>
    <row r="37" spans="1:21" ht="14.4" x14ac:dyDescent="0.25">
      <c r="B37" s="107"/>
      <c r="C37" s="190">
        <f>'MONO C4'!K23</f>
        <v>42</v>
      </c>
      <c r="D37" s="107"/>
      <c r="E37" s="107"/>
      <c r="F37" s="191">
        <f>'MONO C4'!L23</f>
        <v>0</v>
      </c>
      <c r="G37" s="191">
        <f>'MONO C4'!M23</f>
        <v>7.2322068868995304</v>
      </c>
      <c r="H37" s="191">
        <f>'MONO C4'!N23</f>
        <v>4.1325732573842</v>
      </c>
      <c r="I37" s="191">
        <f>'MONO C4'!O23</f>
        <v>6.2747166085099702</v>
      </c>
      <c r="J37" s="191">
        <f>'MONO C4'!P23</f>
        <v>4.1594809937401198</v>
      </c>
      <c r="K37" s="192">
        <f t="shared" si="0"/>
        <v>21.798977746533822</v>
      </c>
      <c r="L37" s="107"/>
      <c r="M37" s="107"/>
      <c r="N37" s="193">
        <f>VLOOKUP('MONO C4'!I23,$A$3:$H$13,6,FALSE)+VLOOKUP('MONO C4'!I23,$A$3:$H$13,7,)+VLOOKUP('MONO C4'!I23,$A$3:$H$13,8,)*C37</f>
        <v>1283.6400000000001</v>
      </c>
      <c r="O37" s="193">
        <f>VLOOKUP('MONO C4'!I23,$A$3:$S$13,15,FALSE)*'TURPE (2)'!F37+VLOOKUP('MONO C4'!I23,$A$3:$S$13,16,FALSE)*'TURPE (2)'!G37+VLOOKUP('MONO C4'!I23,$A$3:$S$13,17,FALSE)*'TURPE (2)'!H37+VLOOKUP('MONO C4'!I23,$A$3:$S$13,18,FALSE)*'TURPE (2)'!I37+VLOOKUP('MONO C4'!I23,$A$3:$S$13,19,FALSE)*'TURPE (2)'!J37</f>
        <v>645.11530245807921</v>
      </c>
      <c r="P37" s="193">
        <f t="shared" si="1"/>
        <v>1928.7553024580793</v>
      </c>
      <c r="Q37" s="193">
        <f t="shared" si="2"/>
        <v>88.479162871055451</v>
      </c>
      <c r="R37" s="107"/>
      <c r="S37" s="194">
        <f t="shared" si="3"/>
        <v>281.502252</v>
      </c>
      <c r="T37" s="194">
        <f t="shared" si="4"/>
        <v>106.97000000000001</v>
      </c>
      <c r="U37" s="194">
        <f t="shared" si="5"/>
        <v>29.593832791570087</v>
      </c>
    </row>
    <row r="38" spans="1:21" ht="14.4" x14ac:dyDescent="0.25">
      <c r="B38" s="107"/>
      <c r="C38" s="190">
        <f>'MONO C4'!K24</f>
        <v>96</v>
      </c>
      <c r="D38" s="107"/>
      <c r="E38" s="107"/>
      <c r="F38" s="191">
        <f>'MONO C4'!L24</f>
        <v>0</v>
      </c>
      <c r="G38" s="191">
        <f>'MONO C4'!M24</f>
        <v>76.616759750335206</v>
      </c>
      <c r="H38" s="191">
        <f>'MONO C4'!N24</f>
        <v>31.366078197351101</v>
      </c>
      <c r="I38" s="191">
        <f>'MONO C4'!O24</f>
        <v>103.51110493222299</v>
      </c>
      <c r="J38" s="191">
        <f>'MONO C4'!P24</f>
        <v>41.641113751687797</v>
      </c>
      <c r="K38" s="192">
        <f t="shared" si="0"/>
        <v>253.13505663159708</v>
      </c>
      <c r="L38" s="107"/>
      <c r="M38" s="107"/>
      <c r="N38" s="193">
        <f>VLOOKUP('MONO C4'!I24,$A$3:$H$13,6,FALSE)+VLOOKUP('MONO C4'!I24,$A$3:$H$13,7,)+VLOOKUP('MONO C4'!I24,$A$3:$H$13,8,)*C38</f>
        <v>1534.26</v>
      </c>
      <c r="O38" s="193">
        <f>VLOOKUP('MONO C4'!I24,$A$3:$S$13,15,FALSE)*'TURPE (2)'!F38+VLOOKUP('MONO C4'!I24,$A$3:$S$13,16,FALSE)*'TURPE (2)'!G38+VLOOKUP('MONO C4'!I24,$A$3:$S$13,17,FALSE)*'TURPE (2)'!H38+VLOOKUP('MONO C4'!I24,$A$3:$S$13,18,FALSE)*'TURPE (2)'!I38+VLOOKUP('MONO C4'!I24,$A$3:$S$13,19,FALSE)*'TURPE (2)'!J38</f>
        <v>8109.2565945583256</v>
      </c>
      <c r="P38" s="193">
        <f t="shared" si="1"/>
        <v>9643.5165945583249</v>
      </c>
      <c r="Q38" s="193">
        <f t="shared" si="2"/>
        <v>38.096329773055196</v>
      </c>
      <c r="R38" s="107"/>
      <c r="S38" s="194">
        <f t="shared" si="3"/>
        <v>336.46321799999998</v>
      </c>
      <c r="T38" s="194">
        <f t="shared" si="4"/>
        <v>127.855</v>
      </c>
      <c r="U38" s="194">
        <f t="shared" si="5"/>
        <v>32.035296503242627</v>
      </c>
    </row>
    <row r="39" spans="1:21" ht="14.4" x14ac:dyDescent="0.25">
      <c r="B39" s="107"/>
      <c r="C39" s="190">
        <f>'MONO C4'!K25</f>
        <v>37</v>
      </c>
      <c r="D39" s="107"/>
      <c r="E39" s="107"/>
      <c r="F39" s="191">
        <f>'MONO C4'!L25</f>
        <v>0</v>
      </c>
      <c r="G39" s="191">
        <f>'MONO C4'!M25</f>
        <v>12.043807493599001</v>
      </c>
      <c r="H39" s="191">
        <f>'MONO C4'!N25</f>
        <v>8.179959185969631</v>
      </c>
      <c r="I39" s="191">
        <f>'MONO C4'!O25</f>
        <v>10.523340764766401</v>
      </c>
      <c r="J39" s="191">
        <f>'MONO C4'!P25</f>
        <v>10.449533548661901</v>
      </c>
      <c r="K39" s="192">
        <f t="shared" si="0"/>
        <v>41.196640992996933</v>
      </c>
      <c r="L39" s="107"/>
      <c r="M39" s="107"/>
      <c r="N39" s="193">
        <f>VLOOKUP('MONO C4'!I25,$A$3:$H$13,6,FALSE)+VLOOKUP('MONO C4'!I25,$A$3:$H$13,7,)+VLOOKUP('MONO C4'!I25,$A$3:$H$13,8,)*C39</f>
        <v>849.27</v>
      </c>
      <c r="O39" s="193">
        <f>VLOOKUP('MONO C4'!I25,$A$3:$S$13,15,FALSE)*'TURPE (2)'!F39+VLOOKUP('MONO C4'!I25,$A$3:$S$13,16,FALSE)*'TURPE (2)'!G39+VLOOKUP('MONO C4'!I25,$A$3:$S$13,17,FALSE)*'TURPE (2)'!H39+VLOOKUP('MONO C4'!I25,$A$3:$S$13,18,FALSE)*'TURPE (2)'!I39+VLOOKUP('MONO C4'!I25,$A$3:$S$13,19,FALSE)*'TURPE (2)'!J39</f>
        <v>1323.1264878815164</v>
      </c>
      <c r="P39" s="193">
        <f t="shared" si="1"/>
        <v>2172.3964878815164</v>
      </c>
      <c r="Q39" s="193">
        <f t="shared" si="2"/>
        <v>52.732369327169287</v>
      </c>
      <c r="R39" s="107"/>
      <c r="S39" s="194">
        <f t="shared" si="3"/>
        <v>186.244911</v>
      </c>
      <c r="T39" s="194">
        <f t="shared" si="4"/>
        <v>70.772499999999994</v>
      </c>
      <c r="U39" s="194">
        <f t="shared" si="5"/>
        <v>32.117339083699477</v>
      </c>
    </row>
    <row r="40" spans="1:21" ht="14.4" x14ac:dyDescent="0.25">
      <c r="B40" s="107"/>
      <c r="C40" s="190">
        <f>'MONO C4'!K26</f>
        <v>108</v>
      </c>
      <c r="D40" s="107"/>
      <c r="E40" s="107"/>
      <c r="F40" s="191">
        <f>'MONO C4'!L26</f>
        <v>0</v>
      </c>
      <c r="G40" s="191">
        <f>'MONO C4'!M26</f>
        <v>46.279105753927702</v>
      </c>
      <c r="H40" s="191">
        <f>'MONO C4'!N26</f>
        <v>20.7599674150532</v>
      </c>
      <c r="I40" s="191">
        <f>'MONO C4'!O26</f>
        <v>27.742625260215</v>
      </c>
      <c r="J40" s="191">
        <f>'MONO C4'!P26</f>
        <v>26.032504615121098</v>
      </c>
      <c r="K40" s="192">
        <f t="shared" si="0"/>
        <v>120.814203044317</v>
      </c>
      <c r="L40" s="107"/>
      <c r="M40" s="107"/>
      <c r="N40" s="193">
        <f>VLOOKUP('MONO C4'!I26,$A$3:$H$13,6,FALSE)+VLOOKUP('MONO C4'!I26,$A$3:$H$13,7,)+VLOOKUP('MONO C4'!I26,$A$3:$H$13,8,)*C40</f>
        <v>1673.58</v>
      </c>
      <c r="O40" s="193">
        <f>VLOOKUP('MONO C4'!I26,$A$3:$S$13,15,FALSE)*'TURPE (2)'!F40+VLOOKUP('MONO C4'!I26,$A$3:$S$13,16,FALSE)*'TURPE (2)'!G40+VLOOKUP('MONO C4'!I26,$A$3:$S$13,17,FALSE)*'TURPE (2)'!H40+VLOOKUP('MONO C4'!I26,$A$3:$S$13,18,FALSE)*'TURPE (2)'!I40+VLOOKUP('MONO C4'!I26,$A$3:$S$13,19,FALSE)*'TURPE (2)'!J40</f>
        <v>4182.0257904781465</v>
      </c>
      <c r="P40" s="193">
        <f t="shared" si="1"/>
        <v>5855.6057904781464</v>
      </c>
      <c r="Q40" s="193">
        <f t="shared" si="2"/>
        <v>48.467859265935779</v>
      </c>
      <c r="R40" s="107"/>
      <c r="S40" s="194">
        <f t="shared" si="3"/>
        <v>367.01609399999995</v>
      </c>
      <c r="T40" s="194">
        <f t="shared" si="4"/>
        <v>139.465</v>
      </c>
      <c r="U40" s="194">
        <f t="shared" si="5"/>
        <v>34.615348900195933</v>
      </c>
    </row>
    <row r="41" spans="1:21" ht="14.4" x14ac:dyDescent="0.25">
      <c r="B41" s="107"/>
      <c r="C41" s="190">
        <f>'MONO C4'!K27</f>
        <v>60</v>
      </c>
      <c r="D41" s="107"/>
      <c r="E41" s="107"/>
      <c r="F41" s="191">
        <f>'MONO C4'!L27</f>
        <v>0</v>
      </c>
      <c r="G41" s="191">
        <f>'MONO C4'!M27</f>
        <v>26.920961557625102</v>
      </c>
      <c r="H41" s="191">
        <f>'MONO C4'!N27</f>
        <v>12.4515079725715</v>
      </c>
      <c r="I41" s="191">
        <f>'MONO C4'!O27</f>
        <v>12.0865169497396</v>
      </c>
      <c r="J41" s="191">
        <f>'MONO C4'!P27</f>
        <v>11.621147916239201</v>
      </c>
      <c r="K41" s="192">
        <f t="shared" si="0"/>
        <v>63.080134396175403</v>
      </c>
      <c r="L41" s="107"/>
      <c r="M41" s="107"/>
      <c r="N41" s="193">
        <f>VLOOKUP('MONO C4'!I27,$A$3:$H$13,6,FALSE)+VLOOKUP('MONO C4'!I27,$A$3:$H$13,7,)+VLOOKUP('MONO C4'!I27,$A$3:$H$13,8,)*C41</f>
        <v>1116.3</v>
      </c>
      <c r="O41" s="193">
        <f>VLOOKUP('MONO C4'!I27,$A$3:$S$13,15,FALSE)*'TURPE (2)'!F41+VLOOKUP('MONO C4'!I27,$A$3:$S$13,16,FALSE)*'TURPE (2)'!G41+VLOOKUP('MONO C4'!I27,$A$3:$S$13,17,FALSE)*'TURPE (2)'!H41+VLOOKUP('MONO C4'!I27,$A$3:$S$13,18,FALSE)*'TURPE (2)'!I41+VLOOKUP('MONO C4'!I27,$A$3:$S$13,19,FALSE)*'TURPE (2)'!J41</f>
        <v>2289.5534370424634</v>
      </c>
      <c r="P41" s="193">
        <f t="shared" si="1"/>
        <v>3405.8534370424632</v>
      </c>
      <c r="Q41" s="193">
        <f t="shared" si="2"/>
        <v>53.992488596361689</v>
      </c>
      <c r="R41" s="107"/>
      <c r="S41" s="194">
        <f t="shared" si="3"/>
        <v>244.80458999999999</v>
      </c>
      <c r="T41" s="194">
        <f t="shared" si="4"/>
        <v>93.024999999999991</v>
      </c>
      <c r="U41" s="194">
        <f t="shared" si="5"/>
        <v>36.295950523232889</v>
      </c>
    </row>
    <row r="42" spans="1:21" ht="14.4" x14ac:dyDescent="0.25">
      <c r="B42" s="107"/>
      <c r="C42" s="190">
        <f>'MONO C4'!K28</f>
        <v>90</v>
      </c>
      <c r="D42" s="107"/>
      <c r="E42" s="107"/>
      <c r="F42" s="191">
        <f>'MONO C4'!L28</f>
        <v>0</v>
      </c>
      <c r="G42" s="191">
        <f>'MONO C4'!M28</f>
        <v>74.793678837568294</v>
      </c>
      <c r="H42" s="191">
        <f>'MONO C4'!N28</f>
        <v>23.2351827456861</v>
      </c>
      <c r="I42" s="191">
        <f>'MONO C4'!O28</f>
        <v>68.125065804044297</v>
      </c>
      <c r="J42" s="191">
        <f>'MONO C4'!P28</f>
        <v>19.866446525274299</v>
      </c>
      <c r="K42" s="192">
        <f t="shared" si="0"/>
        <v>186.02037391257301</v>
      </c>
      <c r="L42" s="107"/>
      <c r="M42" s="107"/>
      <c r="N42" s="193">
        <f>VLOOKUP('MONO C4'!I28,$A$3:$H$13,6,FALSE)+VLOOKUP('MONO C4'!I28,$A$3:$H$13,7,)+VLOOKUP('MONO C4'!I28,$A$3:$H$13,8,)*C42</f>
        <v>1464.6</v>
      </c>
      <c r="O42" s="193">
        <f>VLOOKUP('MONO C4'!I28,$A$3:$S$13,15,FALSE)*'TURPE (2)'!F42+VLOOKUP('MONO C4'!I28,$A$3:$S$13,16,FALSE)*'TURPE (2)'!G42+VLOOKUP('MONO C4'!I28,$A$3:$S$13,17,FALSE)*'TURPE (2)'!H42+VLOOKUP('MONO C4'!I28,$A$3:$S$13,18,FALSE)*'TURPE (2)'!I42+VLOOKUP('MONO C4'!I28,$A$3:$S$13,19,FALSE)*'TURPE (2)'!J42</f>
        <v>6543.424138176968</v>
      </c>
      <c r="P42" s="193">
        <f t="shared" si="1"/>
        <v>8008.0241381769683</v>
      </c>
      <c r="Q42" s="193">
        <f t="shared" si="2"/>
        <v>43.049177731148035</v>
      </c>
      <c r="R42" s="107"/>
      <c r="S42" s="194">
        <f t="shared" si="3"/>
        <v>321.18678</v>
      </c>
      <c r="T42" s="194">
        <f t="shared" si="4"/>
        <v>122.05</v>
      </c>
      <c r="U42" s="194">
        <f t="shared" si="5"/>
        <v>35.17584660512663</v>
      </c>
    </row>
    <row r="43" spans="1:21" ht="14.4" x14ac:dyDescent="0.25">
      <c r="B43" s="107"/>
      <c r="C43" s="190">
        <f>'MONO C4'!K29</f>
        <v>66</v>
      </c>
      <c r="D43" s="107"/>
      <c r="E43" s="107"/>
      <c r="F43" s="191">
        <f>'MONO C4'!L29</f>
        <v>0</v>
      </c>
      <c r="G43" s="191">
        <f>'MONO C4'!M29</f>
        <v>16.639532319251199</v>
      </c>
      <c r="H43" s="191">
        <f>'MONO C4'!N29</f>
        <v>14.5889512003726</v>
      </c>
      <c r="I43" s="191">
        <f>'MONO C4'!O29</f>
        <v>10.407278184785401</v>
      </c>
      <c r="J43" s="191">
        <f>'MONO C4'!P29</f>
        <v>19.5064625944113</v>
      </c>
      <c r="K43" s="192">
        <f t="shared" si="0"/>
        <v>61.142224298820508</v>
      </c>
      <c r="L43" s="107"/>
      <c r="M43" s="107"/>
      <c r="N43" s="193">
        <f>VLOOKUP('MONO C4'!I29,$A$3:$H$13,6,FALSE)+VLOOKUP('MONO C4'!I29,$A$3:$H$13,7,)+VLOOKUP('MONO C4'!I29,$A$3:$H$13,8,)*C43</f>
        <v>1185.96</v>
      </c>
      <c r="O43" s="193">
        <f>VLOOKUP('MONO C4'!I29,$A$3:$S$13,15,FALSE)*'TURPE (2)'!F43+VLOOKUP('MONO C4'!I29,$A$3:$S$13,16,FALSE)*'TURPE (2)'!G43+VLOOKUP('MONO C4'!I29,$A$3:$S$13,17,FALSE)*'TURPE (2)'!H43+VLOOKUP('MONO C4'!I29,$A$3:$S$13,18,FALSE)*'TURPE (2)'!I43+VLOOKUP('MONO C4'!I29,$A$3:$S$13,19,FALSE)*'TURPE (2)'!J43</f>
        <v>1935.5269440864665</v>
      </c>
      <c r="P43" s="193">
        <f t="shared" si="1"/>
        <v>3121.4869440864668</v>
      </c>
      <c r="Q43" s="193">
        <f t="shared" si="2"/>
        <v>51.052884972434398</v>
      </c>
      <c r="R43" s="107"/>
      <c r="S43" s="194">
        <f t="shared" si="3"/>
        <v>260.081028</v>
      </c>
      <c r="T43" s="194">
        <f t="shared" si="4"/>
        <v>98.83</v>
      </c>
      <c r="U43" s="194">
        <f t="shared" si="5"/>
        <v>31.656142155165341</v>
      </c>
    </row>
    <row r="44" spans="1:21" ht="14.4" x14ac:dyDescent="0.25">
      <c r="B44" s="107"/>
      <c r="C44" s="190">
        <f>'MONO C4'!K30</f>
        <v>37</v>
      </c>
      <c r="D44" s="107"/>
      <c r="E44" s="107"/>
      <c r="F44" s="191">
        <f>'MONO C4'!L30</f>
        <v>0</v>
      </c>
      <c r="G44" s="191">
        <f>'MONO C4'!M30</f>
        <v>36.881371512250396</v>
      </c>
      <c r="H44" s="191">
        <f>'MONO C4'!N30</f>
        <v>17.737889207296497</v>
      </c>
      <c r="I44" s="191">
        <f>'MONO C4'!O30</f>
        <v>35.871675043133102</v>
      </c>
      <c r="J44" s="191">
        <f>'MONO C4'!P30</f>
        <v>21.696031522040002</v>
      </c>
      <c r="K44" s="192">
        <f t="shared" si="0"/>
        <v>112.18696728472</v>
      </c>
      <c r="L44" s="107"/>
      <c r="M44" s="107"/>
      <c r="N44" s="193">
        <f>VLOOKUP('MONO C4'!I30,$A$3:$H$13,6,FALSE)+VLOOKUP('MONO C4'!I30,$A$3:$H$13,7,)+VLOOKUP('MONO C4'!I30,$A$3:$H$13,8,)*C44</f>
        <v>849.27</v>
      </c>
      <c r="O44" s="193">
        <f>VLOOKUP('MONO C4'!I30,$A$3:$S$13,15,FALSE)*'TURPE (2)'!F44+VLOOKUP('MONO C4'!I30,$A$3:$S$13,16,FALSE)*'TURPE (2)'!G44+VLOOKUP('MONO C4'!I30,$A$3:$S$13,17,FALSE)*'TURPE (2)'!H44+VLOOKUP('MONO C4'!I30,$A$3:$S$13,18,FALSE)*'TURPE (2)'!I44+VLOOKUP('MONO C4'!I30,$A$3:$S$13,19,FALSE)*'TURPE (2)'!J44</f>
        <v>3703.7864686262128</v>
      </c>
      <c r="P44" s="193">
        <f t="shared" si="1"/>
        <v>4553.0564686262132</v>
      </c>
      <c r="Q44" s="193">
        <f t="shared" si="2"/>
        <v>40.5845400657902</v>
      </c>
      <c r="R44" s="107"/>
      <c r="S44" s="194">
        <f t="shared" si="3"/>
        <v>186.244911</v>
      </c>
      <c r="T44" s="194">
        <f t="shared" si="4"/>
        <v>70.772499999999994</v>
      </c>
      <c r="U44" s="194">
        <f t="shared" si="5"/>
        <v>33.014409411980537</v>
      </c>
    </row>
    <row r="45" spans="1:21" ht="14.4" x14ac:dyDescent="0.25">
      <c r="B45" s="107"/>
      <c r="C45" s="190">
        <f>'MONO C4'!K31</f>
        <v>450</v>
      </c>
      <c r="D45" s="107"/>
      <c r="E45" s="107"/>
      <c r="F45" s="191">
        <f>'MONO C4'!L31</f>
        <v>0</v>
      </c>
      <c r="G45" s="191">
        <f>'MONO C4'!M31</f>
        <v>331.440110157991</v>
      </c>
      <c r="H45" s="191">
        <f>'MONO C4'!N31</f>
        <v>215.30144739194799</v>
      </c>
      <c r="I45" s="191">
        <f>'MONO C4'!O31</f>
        <v>548.47598729764798</v>
      </c>
      <c r="J45" s="191">
        <f>'MONO C4'!P31</f>
        <v>297.85714622300998</v>
      </c>
      <c r="K45" s="192">
        <f t="shared" si="0"/>
        <v>1393.0746910705968</v>
      </c>
      <c r="L45" s="107"/>
      <c r="M45" s="107"/>
      <c r="N45" s="193">
        <f>VLOOKUP('MONO C4'!I31,$A$3:$H$13,6,FALSE)+VLOOKUP('MONO C4'!I31,$A$3:$H$13,7,)+VLOOKUP('MONO C4'!I31,$A$3:$H$13,8,)*C45</f>
        <v>2877.7200000000003</v>
      </c>
      <c r="O45" s="193">
        <f>VLOOKUP('MONO C4'!I31,$A$3:$S$13,15,FALSE)*'TURPE (2)'!F45+VLOOKUP('MONO C4'!I31,$A$3:$S$13,16,FALSE)*'TURPE (2)'!G45+VLOOKUP('MONO C4'!I31,$A$3:$S$13,17,FALSE)*'TURPE (2)'!H45+VLOOKUP('MONO C4'!I31,$A$3:$S$13,18,FALSE)*'TURPE (2)'!I45+VLOOKUP('MONO C4'!I31,$A$3:$S$13,19,FALSE)*'TURPE (2)'!J45</f>
        <v>27281.48830199481</v>
      </c>
      <c r="P45" s="193">
        <f t="shared" si="1"/>
        <v>30159.208301994811</v>
      </c>
      <c r="Q45" s="193">
        <f t="shared" si="2"/>
        <v>21.649383550868368</v>
      </c>
      <c r="R45" s="107"/>
      <c r="S45" s="194">
        <f t="shared" si="3"/>
        <v>631.08399600000007</v>
      </c>
      <c r="T45" s="194">
        <f t="shared" si="4"/>
        <v>239.81000000000003</v>
      </c>
      <c r="U45" s="194">
        <f t="shared" si="5"/>
        <v>19.583650809870516</v>
      </c>
    </row>
    <row r="46" spans="1:21" ht="14.4" x14ac:dyDescent="0.25">
      <c r="B46" s="107"/>
      <c r="C46" s="190">
        <f>'MONO C4'!K32</f>
        <v>500</v>
      </c>
      <c r="D46" s="107"/>
      <c r="E46" s="107"/>
      <c r="F46" s="191">
        <f>'MONO C4'!L32</f>
        <v>0</v>
      </c>
      <c r="G46" s="191">
        <f>'MONO C4'!M32</f>
        <v>358.17937605064503</v>
      </c>
      <c r="H46" s="191">
        <f>'MONO C4'!N32</f>
        <v>190.921373219928</v>
      </c>
      <c r="I46" s="191">
        <f>'MONO C4'!O32</f>
        <v>432.77029472737297</v>
      </c>
      <c r="J46" s="191">
        <f>'MONO C4'!P32</f>
        <v>219.10269102948399</v>
      </c>
      <c r="K46" s="192">
        <f t="shared" si="0"/>
        <v>1200.9737350274299</v>
      </c>
      <c r="L46" s="107"/>
      <c r="M46" s="107"/>
      <c r="N46" s="193">
        <f>VLOOKUP('MONO C4'!I32,$A$3:$H$13,6,FALSE)+VLOOKUP('MONO C4'!I32,$A$3:$H$13,7,)+VLOOKUP('MONO C4'!I32,$A$3:$H$13,8,)*C46</f>
        <v>10361.719999999999</v>
      </c>
      <c r="O46" s="193">
        <f>VLOOKUP('MONO C4'!I32,$A$3:$S$13,15,FALSE)*'TURPE (2)'!F46+VLOOKUP('MONO C4'!I32,$A$3:$S$13,16,FALSE)*'TURPE (2)'!G46+VLOOKUP('MONO C4'!I32,$A$3:$S$13,17,FALSE)*'TURPE (2)'!H46+VLOOKUP('MONO C4'!I32,$A$3:$S$13,18,FALSE)*'TURPE (2)'!I46+VLOOKUP('MONO C4'!I32,$A$3:$S$13,19,FALSE)*'TURPE (2)'!J46</f>
        <v>15731.046129104263</v>
      </c>
      <c r="P46" s="193">
        <f t="shared" si="1"/>
        <v>26092.76612910426</v>
      </c>
      <c r="Q46" s="193">
        <f t="shared" si="2"/>
        <v>21.726342024047934</v>
      </c>
      <c r="R46" s="107"/>
      <c r="S46" s="194">
        <f t="shared" si="3"/>
        <v>2272.3251959999998</v>
      </c>
      <c r="T46" s="194">
        <f t="shared" si="4"/>
        <v>863.47666666666657</v>
      </c>
      <c r="U46" s="194">
        <f t="shared" si="5"/>
        <v>13.098576322108302</v>
      </c>
    </row>
    <row r="47" spans="1:21" ht="14.4" x14ac:dyDescent="0.25">
      <c r="B47" s="107"/>
      <c r="C47" s="190">
        <f>'MONO C4'!K33</f>
        <v>72</v>
      </c>
      <c r="D47" s="107"/>
      <c r="E47" s="107"/>
      <c r="F47" s="191">
        <f>'MONO C4'!L33</f>
        <v>0</v>
      </c>
      <c r="G47" s="191">
        <f>'MONO C4'!M33</f>
        <v>35.102145551269302</v>
      </c>
      <c r="H47" s="191">
        <f>'MONO C4'!N33</f>
        <v>15.965072129202101</v>
      </c>
      <c r="I47" s="191">
        <f>'MONO C4'!O33</f>
        <v>36.512687338315196</v>
      </c>
      <c r="J47" s="191">
        <f>'MONO C4'!P33</f>
        <v>22.085680795353802</v>
      </c>
      <c r="K47" s="192">
        <f t="shared" si="0"/>
        <v>109.6655858141404</v>
      </c>
      <c r="L47" s="107"/>
      <c r="M47" s="107"/>
      <c r="N47" s="193">
        <f>VLOOKUP('MONO C4'!I33,$A$3:$H$13,6,FALSE)+VLOOKUP('MONO C4'!I33,$A$3:$H$13,7,)+VLOOKUP('MONO C4'!I33,$A$3:$H$13,8,)*C47</f>
        <v>1255.6199999999999</v>
      </c>
      <c r="O47" s="193">
        <f>VLOOKUP('MONO C4'!I33,$A$3:$S$13,15,FALSE)*'TURPE (2)'!F47+VLOOKUP('MONO C4'!I33,$A$3:$S$13,16,FALSE)*'TURPE (2)'!G47+VLOOKUP('MONO C4'!I33,$A$3:$S$13,17,FALSE)*'TURPE (2)'!H47+VLOOKUP('MONO C4'!I33,$A$3:$S$13,18,FALSE)*'TURPE (2)'!I47+VLOOKUP('MONO C4'!I33,$A$3:$S$13,19,FALSE)*'TURPE (2)'!J47</f>
        <v>3574.2184450615146</v>
      </c>
      <c r="P47" s="193">
        <f t="shared" si="1"/>
        <v>4829.838445061514</v>
      </c>
      <c r="Q47" s="193">
        <f t="shared" si="2"/>
        <v>44.041514110425233</v>
      </c>
      <c r="R47" s="107"/>
      <c r="S47" s="194">
        <f t="shared" si="3"/>
        <v>275.35746599999999</v>
      </c>
      <c r="T47" s="194">
        <f t="shared" si="4"/>
        <v>104.63499999999999</v>
      </c>
      <c r="U47" s="194">
        <f t="shared" si="5"/>
        <v>32.591978773715269</v>
      </c>
    </row>
    <row r="48" spans="1:21" ht="14.4" x14ac:dyDescent="0.25">
      <c r="B48" s="107"/>
      <c r="C48" s="190">
        <f>'MONO C4'!K34</f>
        <v>0</v>
      </c>
      <c r="D48" s="107"/>
      <c r="E48" s="107"/>
      <c r="F48" s="191">
        <f>'MONO C4'!L34</f>
        <v>0</v>
      </c>
      <c r="G48" s="191">
        <f>'MONO C4'!M34</f>
        <v>0</v>
      </c>
      <c r="H48" s="191">
        <f>'MONO C4'!N34</f>
        <v>0</v>
      </c>
      <c r="I48" s="191">
        <f>'MONO C4'!O34</f>
        <v>0</v>
      </c>
      <c r="J48" s="191">
        <f>'MONO C4'!P34</f>
        <v>0</v>
      </c>
      <c r="K48" s="192">
        <f t="shared" si="0"/>
        <v>0</v>
      </c>
      <c r="L48" s="107"/>
      <c r="M48" s="107"/>
      <c r="N48" s="193">
        <f>VLOOKUP('MONO C4'!I34,$A$3:$H$13,6,FALSE)+VLOOKUP('MONO C4'!I34,$A$3:$H$13,7,)+VLOOKUP('MONO C4'!I34,$A$3:$H$13,8,)*C48</f>
        <v>681.72</v>
      </c>
      <c r="O48" s="193">
        <f>VLOOKUP('MONO C4'!I34,$A$3:$S$13,15,FALSE)*'TURPE (2)'!F48+VLOOKUP('MONO C4'!I34,$A$3:$S$13,16,FALSE)*'TURPE (2)'!G48+VLOOKUP('MONO C4'!I34,$A$3:$S$13,17,FALSE)*'TURPE (2)'!H48+VLOOKUP('MONO C4'!I34,$A$3:$S$13,18,FALSE)*'TURPE (2)'!I48+VLOOKUP('MONO C4'!I34,$A$3:$S$13,19,FALSE)*'TURPE (2)'!J48</f>
        <v>0</v>
      </c>
      <c r="P48" s="193">
        <f t="shared" si="1"/>
        <v>681.72</v>
      </c>
      <c r="Q48" s="193" t="e">
        <f t="shared" si="2"/>
        <v>#DIV/0!</v>
      </c>
      <c r="R48" s="107"/>
      <c r="S48" s="194">
        <f t="shared" si="3"/>
        <v>149.50119599999999</v>
      </c>
      <c r="T48" s="194">
        <f t="shared" si="4"/>
        <v>56.81</v>
      </c>
      <c r="U48" s="194" t="e">
        <f t="shared" si="5"/>
        <v>#DIV/0!</v>
      </c>
    </row>
    <row r="49" spans="2:21" ht="14.4" x14ac:dyDescent="0.25">
      <c r="B49" s="107"/>
      <c r="C49" s="190">
        <f>'MONO C4'!K35</f>
        <v>0</v>
      </c>
      <c r="D49" s="107"/>
      <c r="E49" s="107"/>
      <c r="F49" s="191">
        <f>'MONO C4'!L35</f>
        <v>0</v>
      </c>
      <c r="G49" s="191">
        <f>'MONO C4'!M35</f>
        <v>0</v>
      </c>
      <c r="H49" s="191">
        <f>'MONO C4'!N35</f>
        <v>0</v>
      </c>
      <c r="I49" s="191">
        <f>'MONO C4'!O35</f>
        <v>0</v>
      </c>
      <c r="J49" s="191">
        <f>'MONO C4'!P35</f>
        <v>0</v>
      </c>
      <c r="K49" s="192">
        <f t="shared" si="0"/>
        <v>0</v>
      </c>
      <c r="L49" s="107"/>
      <c r="M49" s="107"/>
      <c r="N49" s="193">
        <f>VLOOKUP('MONO C4'!I35,$A$3:$H$13,6,FALSE)+VLOOKUP('MONO C4'!I35,$A$3:$H$13,7,)+VLOOKUP('MONO C4'!I35,$A$3:$H$13,8,)*C49</f>
        <v>681.72</v>
      </c>
      <c r="O49" s="193">
        <f>VLOOKUP('MONO C4'!I35,$A$3:$S$13,15,FALSE)*'TURPE (2)'!F49+VLOOKUP('MONO C4'!I35,$A$3:$S$13,16,FALSE)*'TURPE (2)'!G49+VLOOKUP('MONO C4'!I35,$A$3:$S$13,17,FALSE)*'TURPE (2)'!H49+VLOOKUP('MONO C4'!I35,$A$3:$S$13,18,FALSE)*'TURPE (2)'!I49+VLOOKUP('MONO C4'!I35,$A$3:$S$13,19,FALSE)*'TURPE (2)'!J49</f>
        <v>0</v>
      </c>
      <c r="P49" s="193">
        <f t="shared" si="1"/>
        <v>681.72</v>
      </c>
      <c r="Q49" s="193" t="e">
        <f t="shared" si="2"/>
        <v>#DIV/0!</v>
      </c>
      <c r="R49" s="107"/>
      <c r="S49" s="194">
        <f t="shared" si="3"/>
        <v>149.50119599999999</v>
      </c>
      <c r="T49" s="194">
        <f t="shared" si="4"/>
        <v>56.81</v>
      </c>
      <c r="U49" s="194" t="e">
        <f t="shared" si="5"/>
        <v>#DIV/0!</v>
      </c>
    </row>
    <row r="50" spans="2:21" ht="14.4" x14ac:dyDescent="0.25">
      <c r="B50" s="107"/>
      <c r="C50" s="190">
        <f>'MONO C4'!K36</f>
        <v>0</v>
      </c>
      <c r="D50" s="107"/>
      <c r="E50" s="107"/>
      <c r="F50" s="191">
        <f>'MONO C4'!L36</f>
        <v>0</v>
      </c>
      <c r="G50" s="191">
        <f>'MONO C4'!M36</f>
        <v>0</v>
      </c>
      <c r="H50" s="191">
        <f>'MONO C4'!N36</f>
        <v>0</v>
      </c>
      <c r="I50" s="191">
        <f>'MONO C4'!O36</f>
        <v>0</v>
      </c>
      <c r="J50" s="191">
        <f>'MONO C4'!P36</f>
        <v>0</v>
      </c>
      <c r="K50" s="192">
        <f t="shared" si="0"/>
        <v>0</v>
      </c>
      <c r="L50" s="107"/>
      <c r="M50" s="107"/>
      <c r="N50" s="193">
        <f>VLOOKUP('MONO C4'!I36,$A$3:$H$13,6,FALSE)+VLOOKUP('MONO C4'!I36,$A$3:$H$13,7,)+VLOOKUP('MONO C4'!I36,$A$3:$H$13,8,)*C50</f>
        <v>419.70000000000005</v>
      </c>
      <c r="O50" s="193">
        <f>VLOOKUP('MONO C4'!I36,$A$3:$S$13,15,FALSE)*'TURPE (2)'!F50+VLOOKUP('MONO C4'!I36,$A$3:$S$13,16,FALSE)*'TURPE (2)'!G50+VLOOKUP('MONO C4'!I36,$A$3:$S$13,17,FALSE)*'TURPE (2)'!H50+VLOOKUP('MONO C4'!I36,$A$3:$S$13,18,FALSE)*'TURPE (2)'!I50+VLOOKUP('MONO C4'!I36,$A$3:$S$13,19,FALSE)*'TURPE (2)'!J50</f>
        <v>0</v>
      </c>
      <c r="P50" s="193">
        <f t="shared" si="1"/>
        <v>419.70000000000005</v>
      </c>
      <c r="Q50" s="193" t="e">
        <f t="shared" si="2"/>
        <v>#DIV/0!</v>
      </c>
      <c r="R50" s="107"/>
      <c r="S50" s="194">
        <f t="shared" si="3"/>
        <v>92.040210000000002</v>
      </c>
      <c r="T50" s="194">
        <f t="shared" si="4"/>
        <v>34.975000000000001</v>
      </c>
      <c r="U50" s="194" t="e">
        <f t="shared" si="5"/>
        <v>#DIV/0!</v>
      </c>
    </row>
    <row r="51" spans="2:21" ht="14.4" x14ac:dyDescent="0.25">
      <c r="B51" s="107"/>
      <c r="C51" s="190">
        <f>'MONO C4'!K37</f>
        <v>0</v>
      </c>
      <c r="D51" s="107"/>
      <c r="E51" s="107"/>
      <c r="F51" s="191">
        <f>'MONO C4'!L37</f>
        <v>0</v>
      </c>
      <c r="G51" s="191">
        <f>'MONO C4'!M37</f>
        <v>0</v>
      </c>
      <c r="H51" s="191">
        <f>'MONO C4'!N37</f>
        <v>0</v>
      </c>
      <c r="I51" s="191">
        <f>'MONO C4'!O37</f>
        <v>0</v>
      </c>
      <c r="J51" s="191">
        <f>'MONO C4'!P37</f>
        <v>0</v>
      </c>
      <c r="K51" s="192">
        <f t="shared" si="0"/>
        <v>0</v>
      </c>
      <c r="L51" s="107"/>
      <c r="M51" s="107"/>
      <c r="N51" s="193">
        <f>VLOOKUP('MONO C4'!I37,$A$3:$H$13,6,FALSE)+VLOOKUP('MONO C4'!I37,$A$3:$H$13,7,)+VLOOKUP('MONO C4'!I37,$A$3:$H$13,8,)*C51</f>
        <v>681.72</v>
      </c>
      <c r="O51" s="193">
        <f>VLOOKUP('MONO C4'!I37,$A$3:$S$13,15,FALSE)*'TURPE (2)'!F51+VLOOKUP('MONO C4'!I37,$A$3:$S$13,16,FALSE)*'TURPE (2)'!G51+VLOOKUP('MONO C4'!I37,$A$3:$S$13,17,FALSE)*'TURPE (2)'!H51+VLOOKUP('MONO C4'!I37,$A$3:$S$13,18,FALSE)*'TURPE (2)'!I51+VLOOKUP('MONO C4'!I37,$A$3:$S$13,19,FALSE)*'TURPE (2)'!J51</f>
        <v>0</v>
      </c>
      <c r="P51" s="193">
        <f t="shared" si="1"/>
        <v>681.72</v>
      </c>
      <c r="Q51" s="193" t="e">
        <f t="shared" si="2"/>
        <v>#DIV/0!</v>
      </c>
      <c r="R51" s="107"/>
      <c r="S51" s="194">
        <f t="shared" si="3"/>
        <v>149.50119599999999</v>
      </c>
      <c r="T51" s="194">
        <f t="shared" si="4"/>
        <v>56.81</v>
      </c>
      <c r="U51" s="194" t="e">
        <f t="shared" si="5"/>
        <v>#DIV/0!</v>
      </c>
    </row>
    <row r="52" spans="2:21" ht="14.4" x14ac:dyDescent="0.25">
      <c r="B52" s="107"/>
      <c r="C52" s="190">
        <f>'MONO C4'!K38</f>
        <v>0</v>
      </c>
      <c r="D52" s="107"/>
      <c r="E52" s="107"/>
      <c r="F52" s="191">
        <f>'MONO C4'!L38</f>
        <v>0</v>
      </c>
      <c r="G52" s="191">
        <f>'MONO C4'!M38</f>
        <v>0</v>
      </c>
      <c r="H52" s="191">
        <f>'MONO C4'!N38</f>
        <v>0</v>
      </c>
      <c r="I52" s="191">
        <f>'MONO C4'!O38</f>
        <v>0</v>
      </c>
      <c r="J52" s="191">
        <f>'MONO C4'!P38</f>
        <v>0</v>
      </c>
      <c r="K52" s="192">
        <f t="shared" si="0"/>
        <v>0</v>
      </c>
      <c r="L52" s="107"/>
      <c r="M52" s="107"/>
      <c r="N52" s="193">
        <f>VLOOKUP('MONO C4'!I38,$A$3:$H$13,6,FALSE)+VLOOKUP('MONO C4'!I38,$A$3:$H$13,7,)+VLOOKUP('MONO C4'!I38,$A$3:$H$13,8,)*C52</f>
        <v>681.72</v>
      </c>
      <c r="O52" s="193">
        <f>VLOOKUP('MONO C4'!I38,$A$3:$S$13,15,FALSE)*'TURPE (2)'!F52+VLOOKUP('MONO C4'!I38,$A$3:$S$13,16,FALSE)*'TURPE (2)'!G52+VLOOKUP('MONO C4'!I38,$A$3:$S$13,17,FALSE)*'TURPE (2)'!H52+VLOOKUP('MONO C4'!I38,$A$3:$S$13,18,FALSE)*'TURPE (2)'!I52+VLOOKUP('MONO C4'!I38,$A$3:$S$13,19,FALSE)*'TURPE (2)'!J52</f>
        <v>0</v>
      </c>
      <c r="P52" s="193">
        <f t="shared" si="1"/>
        <v>681.72</v>
      </c>
      <c r="Q52" s="193" t="e">
        <f t="shared" si="2"/>
        <v>#DIV/0!</v>
      </c>
      <c r="R52" s="107"/>
      <c r="S52" s="194">
        <f t="shared" si="3"/>
        <v>149.50119599999999</v>
      </c>
      <c r="T52" s="194">
        <f t="shared" si="4"/>
        <v>56.81</v>
      </c>
      <c r="U52" s="194" t="e">
        <f t="shared" si="5"/>
        <v>#DIV/0!</v>
      </c>
    </row>
    <row r="53" spans="2:21" x14ac:dyDescent="0.25">
      <c r="B53" s="107"/>
      <c r="C53" s="190">
        <f>'MONO C4'!K39</f>
        <v>0</v>
      </c>
      <c r="D53" s="107"/>
      <c r="E53" s="107"/>
      <c r="F53" s="107"/>
      <c r="G53" s="107"/>
      <c r="H53" s="107"/>
      <c r="I53" s="107"/>
      <c r="J53" s="107"/>
      <c r="K53" s="107"/>
      <c r="L53" s="107"/>
      <c r="M53" s="107"/>
      <c r="N53" s="107"/>
      <c r="O53" s="107"/>
      <c r="P53" s="107"/>
      <c r="Q53" s="107"/>
      <c r="R53" s="107"/>
      <c r="S53" s="107"/>
      <c r="T53" s="107"/>
      <c r="U53" s="107"/>
    </row>
    <row r="54" spans="2:21" x14ac:dyDescent="0.25">
      <c r="B54" s="107"/>
      <c r="C54" s="190">
        <f>'MONO C4'!K40</f>
        <v>0</v>
      </c>
      <c r="D54" s="107"/>
      <c r="E54" s="107"/>
      <c r="F54" s="107"/>
      <c r="G54" s="107"/>
      <c r="H54" s="107"/>
      <c r="I54" s="107"/>
      <c r="J54" s="107"/>
      <c r="K54" s="107"/>
      <c r="L54" s="107"/>
      <c r="M54" s="107"/>
      <c r="N54" s="107"/>
      <c r="O54" s="107"/>
      <c r="P54" s="107"/>
      <c r="Q54" s="107"/>
      <c r="R54" s="107"/>
      <c r="S54" s="107"/>
      <c r="T54" s="107"/>
      <c r="U54" s="107"/>
    </row>
    <row r="55" spans="2:21" x14ac:dyDescent="0.25">
      <c r="B55" s="107"/>
      <c r="C55" s="190">
        <f>'MONO C4'!K41</f>
        <v>0</v>
      </c>
      <c r="D55" s="107"/>
      <c r="E55" s="107"/>
      <c r="F55" s="107"/>
      <c r="G55" s="107"/>
      <c r="H55" s="107"/>
      <c r="I55" s="107"/>
      <c r="J55" s="107"/>
      <c r="K55" s="107"/>
      <c r="L55" s="107"/>
      <c r="M55" s="107"/>
      <c r="N55" s="107"/>
      <c r="O55" s="107"/>
      <c r="P55" s="107"/>
      <c r="Q55" s="107"/>
      <c r="R55" s="107"/>
      <c r="S55" s="107"/>
      <c r="T55" s="107"/>
      <c r="U55" s="107"/>
    </row>
    <row r="56" spans="2:21" x14ac:dyDescent="0.25">
      <c r="B56" s="107"/>
      <c r="C56" s="190" t="str">
        <f>'MONO C4'!K42</f>
        <v>Coût de capacité (estimation)</v>
      </c>
      <c r="D56" s="107"/>
      <c r="E56" s="107"/>
      <c r="F56" s="107"/>
      <c r="G56" s="107"/>
      <c r="H56" s="107"/>
      <c r="I56" s="107"/>
      <c r="J56" s="107"/>
      <c r="K56" s="107"/>
      <c r="L56" s="107"/>
      <c r="M56" s="107"/>
      <c r="N56" s="107"/>
      <c r="O56" s="107"/>
      <c r="P56" s="107"/>
      <c r="Q56" s="107"/>
      <c r="R56" s="107"/>
      <c r="S56" s="107"/>
      <c r="T56" s="107"/>
      <c r="U56" s="107"/>
    </row>
    <row r="57" spans="2:21" x14ac:dyDescent="0.25">
      <c r="B57" s="107"/>
      <c r="C57" s="190">
        <f>'MONO C4'!K43</f>
        <v>4.1864012000000006</v>
      </c>
      <c r="D57" s="107"/>
      <c r="E57" s="107"/>
      <c r="F57" s="107"/>
      <c r="G57" s="107"/>
      <c r="H57" s="107"/>
      <c r="I57" s="107"/>
      <c r="J57" s="107"/>
      <c r="K57" s="107"/>
      <c r="L57" s="107"/>
      <c r="M57" s="107"/>
      <c r="N57" s="107"/>
      <c r="O57" s="107"/>
      <c r="P57" s="107"/>
      <c r="Q57" s="107"/>
      <c r="R57" s="107"/>
      <c r="S57" s="107"/>
      <c r="T57" s="107"/>
      <c r="U57" s="107"/>
    </row>
    <row r="58" spans="2:21" x14ac:dyDescent="0.25">
      <c r="B58" s="107"/>
      <c r="C58" s="190">
        <f>'MONO C4'!K44</f>
        <v>4.1864012000000006</v>
      </c>
      <c r="D58" s="107"/>
      <c r="E58" s="107"/>
      <c r="F58" s="107"/>
      <c r="G58" s="107"/>
      <c r="H58" s="107"/>
      <c r="I58" s="107"/>
      <c r="J58" s="107"/>
      <c r="K58" s="107"/>
      <c r="L58" s="107"/>
      <c r="M58" s="107"/>
      <c r="N58" s="107"/>
      <c r="O58" s="107"/>
      <c r="P58" s="107"/>
      <c r="Q58" s="107"/>
      <c r="R58" s="107"/>
      <c r="S58" s="107"/>
      <c r="T58" s="107"/>
      <c r="U58" s="107"/>
    </row>
    <row r="59" spans="2:21" x14ac:dyDescent="0.25">
      <c r="B59" s="107"/>
      <c r="C59" s="190">
        <f>'MONO C4'!K45</f>
        <v>4.1864012000000006</v>
      </c>
      <c r="D59" s="107"/>
      <c r="E59" s="107"/>
      <c r="F59" s="107"/>
      <c r="G59" s="107"/>
      <c r="H59" s="107"/>
      <c r="I59" s="107"/>
      <c r="J59" s="107"/>
      <c r="K59" s="107"/>
      <c r="L59" s="107"/>
      <c r="M59" s="107"/>
      <c r="N59" s="107"/>
      <c r="O59" s="107"/>
      <c r="P59" s="107"/>
      <c r="Q59" s="107"/>
      <c r="R59" s="107"/>
      <c r="S59" s="107"/>
      <c r="T59" s="107"/>
      <c r="U59" s="107"/>
    </row>
    <row r="60" spans="2:21" x14ac:dyDescent="0.25">
      <c r="B60" s="107"/>
      <c r="C60" s="190">
        <f>'MONO C4'!K46</f>
        <v>4.1864012000000006</v>
      </c>
      <c r="D60" s="107"/>
      <c r="E60" s="107"/>
      <c r="F60" s="107"/>
      <c r="G60" s="107"/>
      <c r="H60" s="107"/>
      <c r="I60" s="107"/>
      <c r="J60" s="107"/>
      <c r="K60" s="107"/>
      <c r="L60" s="107"/>
      <c r="M60" s="107"/>
      <c r="N60" s="107"/>
      <c r="O60" s="107"/>
      <c r="P60" s="107"/>
      <c r="Q60" s="107"/>
      <c r="R60" s="107"/>
      <c r="S60" s="107"/>
      <c r="T60" s="107"/>
      <c r="U60" s="107"/>
    </row>
    <row r="61" spans="2:21" x14ac:dyDescent="0.25">
      <c r="B61" s="107"/>
      <c r="C61" s="107"/>
      <c r="D61" s="107"/>
      <c r="E61" s="107"/>
      <c r="F61" s="107"/>
      <c r="G61" s="107"/>
      <c r="H61" s="107"/>
      <c r="I61" s="107"/>
      <c r="J61" s="107"/>
      <c r="K61" s="107"/>
      <c r="L61" s="107"/>
      <c r="M61" s="107"/>
      <c r="N61" s="107"/>
      <c r="O61" s="107"/>
      <c r="P61" s="107"/>
      <c r="Q61" s="107"/>
      <c r="R61" s="107"/>
      <c r="S61" s="107"/>
      <c r="T61" s="107"/>
      <c r="U61" s="107"/>
    </row>
    <row r="62" spans="2:21" x14ac:dyDescent="0.25">
      <c r="B62" s="107"/>
      <c r="C62" s="107"/>
      <c r="D62" s="107"/>
      <c r="E62" s="107"/>
      <c r="F62" s="107"/>
      <c r="G62" s="107"/>
      <c r="H62" s="107"/>
      <c r="I62" s="107"/>
      <c r="J62" s="107"/>
      <c r="K62" s="107"/>
      <c r="L62" s="107"/>
      <c r="M62" s="107"/>
      <c r="N62" s="107"/>
      <c r="O62" s="107"/>
      <c r="P62" s="107"/>
      <c r="Q62" s="107"/>
      <c r="R62" s="107"/>
      <c r="S62" s="107"/>
      <c r="T62" s="107"/>
      <c r="U62" s="107"/>
    </row>
    <row r="63" spans="2:21" x14ac:dyDescent="0.25">
      <c r="B63" s="107"/>
      <c r="C63" s="107"/>
      <c r="D63" s="107"/>
      <c r="E63" s="107"/>
      <c r="F63" s="107"/>
      <c r="G63" s="107"/>
      <c r="H63" s="107"/>
      <c r="I63" s="107"/>
      <c r="J63" s="107"/>
      <c r="K63" s="107"/>
      <c r="L63" s="107"/>
      <c r="M63" s="107"/>
      <c r="N63" s="107"/>
      <c r="O63" s="107"/>
      <c r="P63" s="107"/>
      <c r="Q63" s="107"/>
      <c r="R63" s="107"/>
      <c r="S63" s="107"/>
      <c r="T63" s="107"/>
      <c r="U63" s="107"/>
    </row>
    <row r="64" spans="2:21" x14ac:dyDescent="0.25">
      <c r="B64" s="107"/>
      <c r="C64" s="107"/>
      <c r="D64" s="107"/>
      <c r="E64" s="107"/>
      <c r="F64" s="107"/>
      <c r="G64" s="107"/>
      <c r="H64" s="107"/>
      <c r="I64" s="107"/>
      <c r="J64" s="107"/>
      <c r="K64" s="107"/>
      <c r="L64" s="107"/>
      <c r="M64" s="107"/>
      <c r="N64" s="107"/>
      <c r="O64" s="107"/>
      <c r="P64" s="107"/>
      <c r="Q64" s="107"/>
      <c r="R64" s="107"/>
      <c r="S64" s="107"/>
      <c r="T64" s="107"/>
      <c r="U64" s="107"/>
    </row>
    <row r="65" spans="2:21" x14ac:dyDescent="0.25">
      <c r="B65" s="107"/>
      <c r="C65" s="107"/>
      <c r="D65" s="107"/>
      <c r="E65" s="107"/>
      <c r="F65" s="107"/>
      <c r="G65" s="107"/>
      <c r="H65" s="107"/>
      <c r="I65" s="107"/>
      <c r="J65" s="107"/>
      <c r="K65" s="107"/>
      <c r="L65" s="107"/>
      <c r="M65" s="107"/>
      <c r="N65" s="107"/>
      <c r="O65" s="107"/>
      <c r="P65" s="107"/>
      <c r="Q65" s="107"/>
      <c r="R65" s="107"/>
      <c r="S65" s="107"/>
      <c r="T65" s="107"/>
      <c r="U65" s="107"/>
    </row>
    <row r="66" spans="2:21" x14ac:dyDescent="0.25">
      <c r="B66" s="107"/>
      <c r="C66" s="107"/>
      <c r="D66" s="107"/>
      <c r="E66" s="107"/>
      <c r="F66" s="107"/>
      <c r="G66" s="107"/>
      <c r="H66" s="107"/>
      <c r="I66" s="107"/>
      <c r="J66" s="107"/>
      <c r="K66" s="107"/>
      <c r="L66" s="107"/>
      <c r="M66" s="107"/>
      <c r="N66" s="107"/>
      <c r="O66" s="107"/>
      <c r="P66" s="107"/>
      <c r="Q66" s="107"/>
      <c r="R66" s="107"/>
      <c r="S66" s="107"/>
      <c r="T66" s="107"/>
      <c r="U66" s="107"/>
    </row>
    <row r="67" spans="2:21" x14ac:dyDescent="0.25">
      <c r="B67" s="107"/>
      <c r="C67" s="107"/>
      <c r="D67" s="107"/>
      <c r="E67" s="107"/>
      <c r="F67" s="107"/>
      <c r="G67" s="107"/>
      <c r="H67" s="107"/>
      <c r="I67" s="107"/>
      <c r="J67" s="107"/>
      <c r="K67" s="107"/>
      <c r="L67" s="107"/>
      <c r="M67" s="107"/>
      <c r="N67" s="107"/>
      <c r="O67" s="107"/>
      <c r="P67" s="107"/>
      <c r="Q67" s="107"/>
      <c r="R67" s="107"/>
      <c r="S67" s="107"/>
      <c r="T67" s="107"/>
      <c r="U67" s="107"/>
    </row>
    <row r="68" spans="2:21" x14ac:dyDescent="0.25">
      <c r="B68" s="107"/>
      <c r="C68" s="107"/>
      <c r="D68" s="107"/>
      <c r="E68" s="107"/>
      <c r="F68" s="107"/>
      <c r="G68" s="107"/>
      <c r="H68" s="107"/>
      <c r="I68" s="107"/>
      <c r="J68" s="107"/>
      <c r="K68" s="107"/>
      <c r="L68" s="107"/>
      <c r="M68" s="107"/>
      <c r="N68" s="107"/>
      <c r="O68" s="107"/>
      <c r="P68" s="107"/>
      <c r="Q68" s="107"/>
      <c r="R68" s="107"/>
      <c r="S68" s="107"/>
      <c r="T68" s="107"/>
      <c r="U68" s="107"/>
    </row>
    <row r="69" spans="2:21" x14ac:dyDescent="0.25">
      <c r="B69" s="107"/>
      <c r="C69" s="107"/>
      <c r="D69" s="107"/>
      <c r="E69" s="107"/>
      <c r="F69" s="107"/>
      <c r="G69" s="107"/>
      <c r="H69" s="107"/>
      <c r="I69" s="107"/>
      <c r="J69" s="107"/>
      <c r="K69" s="107"/>
      <c r="L69" s="107"/>
      <c r="M69" s="107"/>
      <c r="N69" s="107"/>
      <c r="O69" s="107"/>
      <c r="P69" s="107"/>
      <c r="Q69" s="107"/>
      <c r="R69" s="107"/>
      <c r="S69" s="107"/>
      <c r="T69" s="107"/>
      <c r="U69" s="107"/>
    </row>
    <row r="70" spans="2:21" x14ac:dyDescent="0.25">
      <c r="B70" s="107"/>
      <c r="C70" s="107"/>
      <c r="D70" s="107"/>
      <c r="E70" s="107"/>
      <c r="F70" s="107"/>
      <c r="G70" s="107"/>
      <c r="H70" s="107"/>
      <c r="I70" s="107"/>
      <c r="J70" s="107"/>
      <c r="K70" s="107"/>
      <c r="L70" s="107"/>
      <c r="M70" s="107"/>
      <c r="N70" s="107"/>
      <c r="O70" s="107"/>
      <c r="P70" s="107"/>
      <c r="Q70" s="107"/>
      <c r="R70" s="107"/>
      <c r="S70" s="107"/>
      <c r="T70" s="107"/>
      <c r="U70" s="107"/>
    </row>
    <row r="71" spans="2:21" x14ac:dyDescent="0.25">
      <c r="B71" s="107"/>
      <c r="C71" s="107"/>
      <c r="D71" s="107"/>
      <c r="E71" s="107"/>
      <c r="F71" s="107"/>
      <c r="G71" s="107"/>
      <c r="H71" s="107"/>
      <c r="I71" s="107"/>
      <c r="J71" s="107"/>
      <c r="K71" s="107"/>
      <c r="L71" s="107"/>
      <c r="M71" s="107"/>
      <c r="N71" s="107"/>
      <c r="O71" s="107"/>
      <c r="P71" s="107"/>
      <c r="Q71" s="107"/>
      <c r="R71" s="107"/>
      <c r="S71" s="107"/>
      <c r="T71" s="107"/>
      <c r="U71" s="107"/>
    </row>
    <row r="72" spans="2:21" x14ac:dyDescent="0.25">
      <c r="B72" s="107"/>
      <c r="C72" s="107"/>
      <c r="D72" s="107"/>
      <c r="E72" s="107"/>
      <c r="F72" s="107"/>
      <c r="G72" s="107"/>
      <c r="H72" s="107"/>
      <c r="I72" s="107"/>
      <c r="J72" s="107"/>
      <c r="K72" s="107"/>
      <c r="L72" s="107"/>
      <c r="M72" s="107"/>
      <c r="N72" s="107"/>
      <c r="O72" s="107"/>
      <c r="P72" s="107"/>
      <c r="Q72" s="107"/>
      <c r="R72" s="107"/>
      <c r="S72" s="107"/>
      <c r="T72" s="107"/>
      <c r="U72" s="107"/>
    </row>
    <row r="73" spans="2:21" x14ac:dyDescent="0.25">
      <c r="B73" s="107"/>
      <c r="C73" s="107"/>
      <c r="D73" s="107"/>
      <c r="E73" s="107"/>
      <c r="F73" s="107"/>
      <c r="G73" s="107"/>
      <c r="H73" s="107"/>
      <c r="I73" s="107"/>
      <c r="J73" s="107"/>
      <c r="K73" s="107"/>
      <c r="L73" s="107"/>
      <c r="M73" s="107"/>
      <c r="N73" s="107"/>
      <c r="O73" s="107"/>
      <c r="P73" s="107"/>
      <c r="Q73" s="107"/>
      <c r="R73" s="107"/>
      <c r="S73" s="107"/>
      <c r="T73" s="107"/>
      <c r="U73" s="107"/>
    </row>
    <row r="74" spans="2:21" x14ac:dyDescent="0.25">
      <c r="B74" s="107"/>
      <c r="C74" s="107"/>
      <c r="D74" s="107"/>
      <c r="E74" s="107"/>
      <c r="F74" s="107"/>
      <c r="G74" s="107"/>
      <c r="H74" s="107"/>
      <c r="I74" s="107"/>
      <c r="J74" s="107"/>
      <c r="K74" s="107"/>
      <c r="L74" s="107"/>
      <c r="M74" s="107"/>
      <c r="N74" s="107"/>
      <c r="O74" s="107"/>
      <c r="P74" s="107"/>
      <c r="Q74" s="107"/>
      <c r="R74" s="107"/>
      <c r="S74" s="107"/>
      <c r="T74" s="107"/>
      <c r="U74" s="107"/>
    </row>
    <row r="75" spans="2:21" x14ac:dyDescent="0.25">
      <c r="B75" s="107"/>
      <c r="C75" s="107"/>
      <c r="D75" s="107"/>
      <c r="E75" s="107"/>
      <c r="F75" s="107"/>
      <c r="G75" s="107"/>
      <c r="H75" s="107"/>
      <c r="I75" s="107"/>
      <c r="J75" s="107"/>
      <c r="K75" s="107"/>
      <c r="L75" s="107"/>
      <c r="M75" s="107"/>
      <c r="N75" s="107"/>
      <c r="O75" s="107"/>
      <c r="P75" s="107"/>
      <c r="Q75" s="107"/>
      <c r="R75" s="107"/>
      <c r="S75" s="107"/>
      <c r="T75" s="107"/>
      <c r="U75" s="107"/>
    </row>
    <row r="76" spans="2:21" x14ac:dyDescent="0.25">
      <c r="B76" s="107"/>
      <c r="C76" s="107"/>
      <c r="D76" s="107"/>
      <c r="E76" s="107"/>
      <c r="F76" s="107"/>
      <c r="G76" s="107"/>
      <c r="H76" s="107"/>
      <c r="I76" s="107"/>
      <c r="J76" s="107"/>
      <c r="K76" s="107"/>
      <c r="L76" s="107"/>
      <c r="M76" s="107"/>
      <c r="N76" s="107"/>
      <c r="O76" s="107"/>
      <c r="P76" s="107"/>
      <c r="Q76" s="107"/>
      <c r="R76" s="107"/>
      <c r="S76" s="107"/>
      <c r="T76" s="107"/>
      <c r="U76" s="107"/>
    </row>
    <row r="77" spans="2:21" x14ac:dyDescent="0.25">
      <c r="B77" s="107"/>
      <c r="C77" s="107"/>
      <c r="D77" s="107"/>
      <c r="E77" s="107"/>
      <c r="F77" s="107"/>
      <c r="G77" s="107"/>
      <c r="H77" s="107"/>
      <c r="I77" s="107"/>
      <c r="J77" s="107"/>
      <c r="K77" s="107"/>
      <c r="L77" s="107"/>
      <c r="M77" s="107"/>
      <c r="N77" s="107"/>
      <c r="O77" s="107"/>
      <c r="P77" s="107"/>
      <c r="Q77" s="107"/>
      <c r="R77" s="107"/>
      <c r="S77" s="107"/>
      <c r="T77" s="107"/>
      <c r="U77" s="107"/>
    </row>
    <row r="78" spans="2:21" x14ac:dyDescent="0.25">
      <c r="B78" s="107"/>
      <c r="C78" s="107"/>
      <c r="D78" s="107"/>
      <c r="E78" s="107"/>
      <c r="F78" s="107"/>
      <c r="G78" s="107"/>
      <c r="H78" s="107"/>
      <c r="I78" s="107"/>
      <c r="J78" s="107"/>
      <c r="K78" s="107"/>
      <c r="L78" s="107"/>
      <c r="M78" s="107"/>
      <c r="N78" s="107"/>
      <c r="O78" s="107"/>
      <c r="P78" s="107"/>
      <c r="Q78" s="107"/>
      <c r="R78" s="107"/>
      <c r="S78" s="107"/>
      <c r="T78" s="107"/>
      <c r="U78" s="107"/>
    </row>
    <row r="79" spans="2:21" x14ac:dyDescent="0.25">
      <c r="B79" s="107"/>
      <c r="C79" s="107"/>
      <c r="D79" s="107"/>
      <c r="E79" s="107"/>
      <c r="F79" s="107"/>
      <c r="G79" s="107"/>
      <c r="H79" s="107"/>
      <c r="I79" s="107"/>
      <c r="J79" s="107"/>
      <c r="K79" s="107"/>
      <c r="L79" s="107"/>
      <c r="M79" s="107"/>
      <c r="N79" s="107"/>
      <c r="O79" s="107"/>
      <c r="P79" s="107"/>
      <c r="Q79" s="107"/>
      <c r="R79" s="107"/>
      <c r="S79" s="107"/>
      <c r="T79" s="107"/>
      <c r="U79" s="107"/>
    </row>
    <row r="80" spans="2:21" x14ac:dyDescent="0.25">
      <c r="B80" s="107"/>
      <c r="C80" s="107"/>
      <c r="D80" s="107"/>
      <c r="E80" s="107"/>
      <c r="F80" s="107"/>
      <c r="G80" s="107"/>
      <c r="H80" s="107"/>
      <c r="I80" s="107"/>
      <c r="J80" s="107"/>
      <c r="K80" s="107"/>
      <c r="L80" s="107"/>
      <c r="M80" s="107"/>
      <c r="N80" s="107"/>
      <c r="O80" s="107"/>
      <c r="P80" s="107"/>
      <c r="Q80" s="107"/>
      <c r="R80" s="107"/>
      <c r="S80" s="107"/>
      <c r="T80" s="107"/>
      <c r="U80" s="107"/>
    </row>
    <row r="81" spans="2:21" x14ac:dyDescent="0.25">
      <c r="B81" s="107"/>
      <c r="C81" s="107"/>
      <c r="D81" s="107"/>
      <c r="E81" s="107"/>
      <c r="F81" s="107"/>
      <c r="G81" s="107"/>
      <c r="H81" s="107"/>
      <c r="I81" s="107"/>
      <c r="J81" s="107"/>
      <c r="K81" s="107"/>
      <c r="L81" s="107"/>
      <c r="M81" s="107"/>
      <c r="N81" s="107"/>
      <c r="O81" s="107"/>
      <c r="P81" s="107"/>
      <c r="Q81" s="107"/>
      <c r="R81" s="107"/>
      <c r="S81" s="107"/>
      <c r="T81" s="107"/>
      <c r="U81" s="107"/>
    </row>
    <row r="82" spans="2:21" x14ac:dyDescent="0.25">
      <c r="B82" s="107"/>
      <c r="C82" s="107"/>
      <c r="D82" s="107"/>
      <c r="E82" s="107"/>
      <c r="F82" s="107"/>
      <c r="G82" s="107"/>
      <c r="H82" s="107"/>
      <c r="I82" s="107"/>
      <c r="J82" s="107"/>
      <c r="K82" s="107"/>
      <c r="L82" s="107"/>
      <c r="M82" s="107"/>
      <c r="N82" s="107"/>
      <c r="O82" s="107"/>
      <c r="P82" s="107"/>
      <c r="Q82" s="107"/>
      <c r="R82" s="107"/>
      <c r="S82" s="107"/>
      <c r="T82" s="107"/>
      <c r="U82" s="107"/>
    </row>
    <row r="83" spans="2:21" x14ac:dyDescent="0.25">
      <c r="B83" s="107"/>
      <c r="C83" s="107"/>
      <c r="D83" s="107"/>
      <c r="E83" s="107"/>
      <c r="F83" s="107"/>
      <c r="G83" s="107"/>
      <c r="H83" s="107"/>
      <c r="I83" s="107"/>
      <c r="J83" s="107"/>
      <c r="K83" s="107"/>
      <c r="L83" s="107"/>
      <c r="M83" s="107"/>
      <c r="N83" s="107"/>
      <c r="O83" s="107"/>
      <c r="P83" s="107"/>
      <c r="Q83" s="107"/>
      <c r="R83" s="107"/>
      <c r="S83" s="107"/>
      <c r="T83" s="107"/>
      <c r="U83" s="107"/>
    </row>
    <row r="84" spans="2:21" x14ac:dyDescent="0.25">
      <c r="B84" s="107"/>
      <c r="C84" s="107"/>
      <c r="D84" s="107"/>
      <c r="E84" s="107"/>
      <c r="F84" s="107"/>
      <c r="G84" s="107"/>
      <c r="H84" s="107"/>
      <c r="I84" s="107"/>
      <c r="J84" s="107"/>
      <c r="K84" s="107"/>
      <c r="L84" s="107"/>
      <c r="M84" s="107"/>
      <c r="N84" s="107"/>
      <c r="O84" s="107"/>
      <c r="P84" s="107"/>
      <c r="Q84" s="107"/>
      <c r="R84" s="107"/>
      <c r="S84" s="107"/>
      <c r="T84" s="107"/>
      <c r="U84" s="107"/>
    </row>
    <row r="85" spans="2:21" x14ac:dyDescent="0.25">
      <c r="B85" s="107"/>
      <c r="C85" s="107"/>
      <c r="D85" s="107"/>
      <c r="E85" s="107"/>
      <c r="F85" s="107"/>
      <c r="G85" s="107"/>
      <c r="H85" s="107"/>
      <c r="I85" s="107"/>
      <c r="J85" s="107"/>
      <c r="K85" s="107"/>
      <c r="L85" s="107"/>
      <c r="M85" s="107"/>
      <c r="N85" s="107"/>
      <c r="O85" s="107"/>
      <c r="P85" s="107"/>
      <c r="Q85" s="107"/>
      <c r="R85" s="107"/>
      <c r="S85" s="107"/>
      <c r="T85" s="107"/>
      <c r="U85" s="107"/>
    </row>
    <row r="86" spans="2:21" x14ac:dyDescent="0.25">
      <c r="B86" s="107"/>
      <c r="C86" s="107"/>
      <c r="D86" s="107"/>
      <c r="E86" s="107"/>
      <c r="F86" s="107"/>
      <c r="G86" s="107"/>
      <c r="H86" s="107"/>
      <c r="I86" s="107"/>
      <c r="J86" s="107"/>
      <c r="K86" s="107"/>
      <c r="L86" s="107"/>
      <c r="M86" s="107"/>
      <c r="N86" s="107"/>
      <c r="O86" s="107"/>
      <c r="P86" s="107"/>
      <c r="Q86" s="107"/>
      <c r="R86" s="107"/>
      <c r="S86" s="107"/>
      <c r="T86" s="107"/>
      <c r="U86" s="107"/>
    </row>
    <row r="87" spans="2:21" x14ac:dyDescent="0.25">
      <c r="B87" s="107"/>
      <c r="C87" s="107"/>
      <c r="D87" s="107"/>
      <c r="E87" s="107"/>
      <c r="F87" s="107"/>
      <c r="G87" s="107"/>
      <c r="H87" s="107"/>
      <c r="I87" s="107"/>
      <c r="J87" s="107"/>
      <c r="K87" s="107"/>
      <c r="L87" s="107"/>
      <c r="M87" s="107"/>
      <c r="N87" s="107"/>
      <c r="O87" s="107"/>
      <c r="P87" s="107"/>
      <c r="Q87" s="107"/>
      <c r="R87" s="107"/>
      <c r="S87" s="107"/>
      <c r="T87" s="107"/>
      <c r="U87" s="107"/>
    </row>
    <row r="88" spans="2:21" x14ac:dyDescent="0.25">
      <c r="B88" s="107"/>
      <c r="C88" s="107"/>
      <c r="D88" s="107"/>
      <c r="E88" s="107"/>
      <c r="F88" s="107"/>
      <c r="G88" s="107"/>
      <c r="H88" s="107"/>
      <c r="I88" s="107"/>
      <c r="J88" s="107"/>
      <c r="K88" s="107"/>
      <c r="L88" s="107"/>
      <c r="M88" s="107"/>
      <c r="N88" s="107"/>
      <c r="O88" s="107"/>
      <c r="P88" s="107"/>
      <c r="Q88" s="107"/>
      <c r="R88" s="107"/>
      <c r="S88" s="107"/>
      <c r="T88" s="107"/>
      <c r="U88" s="107"/>
    </row>
    <row r="89" spans="2:21" x14ac:dyDescent="0.25">
      <c r="B89" s="107"/>
      <c r="C89" s="107"/>
      <c r="D89" s="107"/>
      <c r="E89" s="107"/>
      <c r="F89" s="107"/>
      <c r="G89" s="107"/>
      <c r="H89" s="107"/>
      <c r="I89" s="107"/>
      <c r="J89" s="107"/>
      <c r="K89" s="107"/>
      <c r="L89" s="107"/>
      <c r="M89" s="107"/>
      <c r="N89" s="107"/>
      <c r="O89" s="107"/>
      <c r="P89" s="107"/>
      <c r="Q89" s="107"/>
      <c r="R89" s="107"/>
      <c r="S89" s="107"/>
      <c r="T89" s="107"/>
      <c r="U89" s="107"/>
    </row>
    <row r="90" spans="2:21" x14ac:dyDescent="0.25">
      <c r="B90" s="107"/>
      <c r="C90" s="107"/>
      <c r="D90" s="107"/>
      <c r="E90" s="107"/>
      <c r="F90" s="107"/>
      <c r="G90" s="107"/>
      <c r="H90" s="107"/>
      <c r="I90" s="107"/>
      <c r="J90" s="107"/>
      <c r="K90" s="107"/>
      <c r="L90" s="107"/>
      <c r="M90" s="107"/>
      <c r="N90" s="107"/>
      <c r="O90" s="107"/>
      <c r="P90" s="107"/>
      <c r="Q90" s="107"/>
      <c r="R90" s="107"/>
      <c r="S90" s="107"/>
      <c r="T90" s="107"/>
      <c r="U90" s="107"/>
    </row>
    <row r="91" spans="2:21" x14ac:dyDescent="0.25">
      <c r="B91" s="107"/>
      <c r="C91" s="107"/>
      <c r="D91" s="107"/>
      <c r="E91" s="107"/>
      <c r="F91" s="107"/>
      <c r="G91" s="107"/>
      <c r="H91" s="107"/>
      <c r="I91" s="107"/>
      <c r="J91" s="107"/>
      <c r="K91" s="107"/>
      <c r="L91" s="107"/>
      <c r="M91" s="107"/>
      <c r="N91" s="107"/>
      <c r="O91" s="107"/>
      <c r="P91" s="107"/>
      <c r="Q91" s="107"/>
      <c r="R91" s="107"/>
      <c r="S91" s="107"/>
      <c r="T91" s="107"/>
      <c r="U91" s="107"/>
    </row>
    <row r="92" spans="2:21" x14ac:dyDescent="0.25">
      <c r="B92" s="107"/>
      <c r="C92" s="107"/>
      <c r="D92" s="107"/>
      <c r="E92" s="107"/>
      <c r="F92" s="107"/>
      <c r="G92" s="107"/>
      <c r="H92" s="107"/>
      <c r="I92" s="107"/>
      <c r="J92" s="107"/>
      <c r="K92" s="107"/>
      <c r="L92" s="107"/>
      <c r="M92" s="107"/>
      <c r="N92" s="107"/>
      <c r="O92" s="107"/>
      <c r="P92" s="107"/>
      <c r="Q92" s="107"/>
      <c r="R92" s="107"/>
      <c r="S92" s="107"/>
      <c r="T92" s="107"/>
      <c r="U92" s="107"/>
    </row>
    <row r="93" spans="2:21" x14ac:dyDescent="0.25">
      <c r="B93" s="107"/>
      <c r="C93" s="107"/>
      <c r="D93" s="107"/>
      <c r="E93" s="107"/>
      <c r="F93" s="107"/>
      <c r="G93" s="107"/>
      <c r="H93" s="107"/>
      <c r="I93" s="107"/>
      <c r="J93" s="107"/>
      <c r="K93" s="107"/>
      <c r="L93" s="107"/>
      <c r="M93" s="107"/>
      <c r="N93" s="107"/>
      <c r="O93" s="107"/>
      <c r="P93" s="107"/>
      <c r="Q93" s="107"/>
      <c r="R93" s="107"/>
      <c r="S93" s="107"/>
      <c r="T93" s="107"/>
      <c r="U93" s="107"/>
    </row>
    <row r="94" spans="2:21" x14ac:dyDescent="0.25">
      <c r="B94" s="107"/>
      <c r="C94" s="107"/>
      <c r="D94" s="107"/>
      <c r="E94" s="107"/>
      <c r="F94" s="107"/>
      <c r="G94" s="107"/>
      <c r="H94" s="107"/>
      <c r="I94" s="107"/>
      <c r="J94" s="107"/>
      <c r="K94" s="107"/>
      <c r="L94" s="107"/>
      <c r="M94" s="107"/>
      <c r="N94" s="107"/>
      <c r="O94" s="107"/>
      <c r="P94" s="107"/>
      <c r="Q94" s="107"/>
      <c r="R94" s="107"/>
      <c r="S94" s="107"/>
      <c r="T94" s="107"/>
      <c r="U94" s="107"/>
    </row>
    <row r="95" spans="2:21" x14ac:dyDescent="0.25">
      <c r="B95" s="107"/>
      <c r="C95" s="107"/>
      <c r="D95" s="107"/>
      <c r="E95" s="107"/>
      <c r="F95" s="107"/>
      <c r="G95" s="107"/>
      <c r="H95" s="107"/>
      <c r="I95" s="107"/>
      <c r="J95" s="107"/>
      <c r="K95" s="107"/>
      <c r="L95" s="107"/>
      <c r="M95" s="107"/>
      <c r="N95" s="107"/>
      <c r="O95" s="107"/>
      <c r="P95" s="107"/>
      <c r="Q95" s="107"/>
      <c r="R95" s="107"/>
      <c r="S95" s="107"/>
      <c r="T95" s="107"/>
      <c r="U95" s="107"/>
    </row>
    <row r="96" spans="2:21" x14ac:dyDescent="0.25">
      <c r="B96" s="107"/>
      <c r="C96" s="107"/>
      <c r="D96" s="107"/>
      <c r="E96" s="107"/>
      <c r="F96" s="107"/>
      <c r="G96" s="107"/>
      <c r="H96" s="107"/>
      <c r="I96" s="107"/>
      <c r="J96" s="107"/>
      <c r="K96" s="107"/>
      <c r="L96" s="107"/>
      <c r="M96" s="107"/>
      <c r="N96" s="107"/>
      <c r="O96" s="107"/>
      <c r="P96" s="107"/>
      <c r="Q96" s="107"/>
      <c r="R96" s="107"/>
      <c r="S96" s="107"/>
      <c r="T96" s="107"/>
      <c r="U96" s="107"/>
    </row>
    <row r="97" spans="2:21" x14ac:dyDescent="0.25">
      <c r="B97" s="107"/>
      <c r="C97" s="107"/>
      <c r="D97" s="107"/>
      <c r="E97" s="107"/>
      <c r="F97" s="107"/>
      <c r="G97" s="107"/>
      <c r="H97" s="107"/>
      <c r="I97" s="107"/>
      <c r="J97" s="107"/>
      <c r="K97" s="107"/>
      <c r="L97" s="107"/>
      <c r="M97" s="107"/>
      <c r="N97" s="107"/>
      <c r="O97" s="107"/>
      <c r="P97" s="107"/>
      <c r="Q97" s="107"/>
      <c r="R97" s="107"/>
      <c r="S97" s="107"/>
      <c r="T97" s="107"/>
      <c r="U97" s="107"/>
    </row>
    <row r="98" spans="2:21" x14ac:dyDescent="0.25">
      <c r="B98" s="107"/>
      <c r="C98" s="107"/>
      <c r="D98" s="107"/>
      <c r="E98" s="107"/>
      <c r="F98" s="107"/>
      <c r="G98" s="107"/>
      <c r="H98" s="107"/>
      <c r="I98" s="107"/>
      <c r="J98" s="107"/>
      <c r="K98" s="107"/>
      <c r="L98" s="107"/>
      <c r="M98" s="107"/>
      <c r="N98" s="107"/>
      <c r="O98" s="107"/>
      <c r="P98" s="107"/>
      <c r="Q98" s="107"/>
      <c r="R98" s="107"/>
      <c r="S98" s="107"/>
      <c r="T98" s="107"/>
      <c r="U98" s="107"/>
    </row>
    <row r="99" spans="2:21" x14ac:dyDescent="0.25">
      <c r="B99" s="107"/>
      <c r="C99" s="107"/>
      <c r="D99" s="107"/>
      <c r="E99" s="107"/>
      <c r="F99" s="107"/>
      <c r="G99" s="107"/>
      <c r="H99" s="107"/>
      <c r="I99" s="107"/>
      <c r="J99" s="107"/>
      <c r="K99" s="107"/>
      <c r="L99" s="107"/>
      <c r="M99" s="107"/>
      <c r="N99" s="107"/>
      <c r="O99" s="107"/>
      <c r="P99" s="107"/>
      <c r="Q99" s="107"/>
      <c r="R99" s="107"/>
      <c r="S99" s="107"/>
      <c r="T99" s="107"/>
      <c r="U99" s="107"/>
    </row>
    <row r="100" spans="2:21" x14ac:dyDescent="0.25">
      <c r="B100" s="107"/>
      <c r="C100" s="107"/>
      <c r="D100" s="107"/>
      <c r="E100" s="107"/>
      <c r="F100" s="107"/>
      <c r="G100" s="107"/>
      <c r="H100" s="107"/>
      <c r="I100" s="107"/>
      <c r="J100" s="107"/>
      <c r="K100" s="107"/>
      <c r="L100" s="107"/>
      <c r="M100" s="107"/>
      <c r="N100" s="107"/>
      <c r="O100" s="107"/>
      <c r="P100" s="107"/>
      <c r="Q100" s="107"/>
      <c r="R100" s="107"/>
      <c r="S100" s="107"/>
      <c r="T100" s="107"/>
      <c r="U100" s="107"/>
    </row>
    <row r="101" spans="2:21" x14ac:dyDescent="0.25">
      <c r="B101" s="107"/>
      <c r="C101" s="107"/>
      <c r="D101" s="107"/>
      <c r="E101" s="107"/>
      <c r="F101" s="107"/>
      <c r="G101" s="107"/>
      <c r="H101" s="107"/>
      <c r="I101" s="107"/>
      <c r="J101" s="107"/>
      <c r="K101" s="107"/>
      <c r="L101" s="107"/>
      <c r="M101" s="107"/>
      <c r="N101" s="107"/>
      <c r="O101" s="107"/>
      <c r="P101" s="107"/>
      <c r="Q101" s="107"/>
      <c r="R101" s="107"/>
      <c r="S101" s="107"/>
      <c r="T101" s="107"/>
      <c r="U101" s="107"/>
    </row>
    <row r="102" spans="2:21" x14ac:dyDescent="0.25">
      <c r="B102" s="107"/>
      <c r="C102" s="107"/>
      <c r="D102" s="107"/>
      <c r="E102" s="107"/>
      <c r="F102" s="107"/>
      <c r="G102" s="107"/>
      <c r="H102" s="107"/>
      <c r="I102" s="107"/>
      <c r="J102" s="107"/>
      <c r="K102" s="107"/>
      <c r="L102" s="107"/>
      <c r="M102" s="107"/>
      <c r="N102" s="107"/>
      <c r="O102" s="107"/>
      <c r="P102" s="107"/>
      <c r="Q102" s="107"/>
      <c r="R102" s="107"/>
      <c r="S102" s="107"/>
      <c r="T102" s="107"/>
      <c r="U102" s="107"/>
    </row>
    <row r="103" spans="2:21" x14ac:dyDescent="0.25">
      <c r="B103" s="107"/>
      <c r="C103" s="107"/>
      <c r="D103" s="107"/>
      <c r="E103" s="107"/>
      <c r="F103" s="107"/>
      <c r="G103" s="107"/>
      <c r="H103" s="107"/>
      <c r="I103" s="107"/>
      <c r="J103" s="107"/>
      <c r="K103" s="107"/>
      <c r="L103" s="107"/>
      <c r="M103" s="107"/>
      <c r="N103" s="107"/>
      <c r="O103" s="107"/>
      <c r="P103" s="107"/>
      <c r="Q103" s="107"/>
      <c r="R103" s="107"/>
      <c r="S103" s="107"/>
      <c r="T103" s="107"/>
      <c r="U103" s="107"/>
    </row>
    <row r="104" spans="2:21" x14ac:dyDescent="0.25">
      <c r="B104" s="107"/>
      <c r="C104" s="107"/>
      <c r="D104" s="107"/>
      <c r="E104" s="107"/>
      <c r="F104" s="107"/>
      <c r="G104" s="107"/>
      <c r="H104" s="107"/>
      <c r="I104" s="107"/>
      <c r="J104" s="107"/>
      <c r="K104" s="107"/>
      <c r="L104" s="107"/>
      <c r="M104" s="107"/>
      <c r="N104" s="107"/>
      <c r="O104" s="107"/>
      <c r="P104" s="107"/>
      <c r="Q104" s="107"/>
      <c r="R104" s="107"/>
      <c r="S104" s="107"/>
      <c r="T104" s="107"/>
      <c r="U104" s="107"/>
    </row>
    <row r="105" spans="2:21" x14ac:dyDescent="0.25">
      <c r="B105" s="107"/>
      <c r="C105" s="107"/>
      <c r="D105" s="107"/>
      <c r="E105" s="107"/>
      <c r="F105" s="107"/>
      <c r="G105" s="107"/>
      <c r="H105" s="107"/>
      <c r="I105" s="107"/>
      <c r="J105" s="107"/>
      <c r="K105" s="107"/>
      <c r="L105" s="107"/>
      <c r="M105" s="107"/>
      <c r="N105" s="107"/>
      <c r="O105" s="107"/>
      <c r="P105" s="107"/>
      <c r="Q105" s="107"/>
      <c r="R105" s="107"/>
      <c r="S105" s="107"/>
      <c r="T105" s="107"/>
      <c r="U105" s="107"/>
    </row>
    <row r="106" spans="2:21" x14ac:dyDescent="0.25">
      <c r="B106" s="107"/>
      <c r="C106" s="107"/>
      <c r="D106" s="107"/>
      <c r="E106" s="107"/>
      <c r="F106" s="107"/>
      <c r="G106" s="107"/>
      <c r="H106" s="107"/>
      <c r="I106" s="107"/>
      <c r="J106" s="107"/>
      <c r="K106" s="107"/>
      <c r="L106" s="107"/>
      <c r="M106" s="107"/>
      <c r="N106" s="107"/>
      <c r="O106" s="107"/>
      <c r="P106" s="107"/>
      <c r="Q106" s="107"/>
      <c r="R106" s="107"/>
      <c r="S106" s="107"/>
      <c r="T106" s="107"/>
      <c r="U106" s="107"/>
    </row>
    <row r="107" spans="2:21" x14ac:dyDescent="0.25">
      <c r="B107" s="107"/>
      <c r="C107" s="107"/>
      <c r="D107" s="107"/>
      <c r="E107" s="107"/>
      <c r="F107" s="107"/>
      <c r="G107" s="107"/>
      <c r="H107" s="107"/>
      <c r="I107" s="107"/>
      <c r="J107" s="107"/>
      <c r="K107" s="107"/>
      <c r="L107" s="107"/>
      <c r="M107" s="107"/>
      <c r="N107" s="107"/>
      <c r="O107" s="107"/>
      <c r="P107" s="107"/>
      <c r="Q107" s="107"/>
      <c r="R107" s="107"/>
      <c r="S107" s="107"/>
      <c r="T107" s="107"/>
      <c r="U107" s="107"/>
    </row>
    <row r="108" spans="2:21" x14ac:dyDescent="0.25">
      <c r="B108" s="107"/>
      <c r="C108" s="107"/>
      <c r="D108" s="107"/>
      <c r="E108" s="107"/>
      <c r="F108" s="107"/>
      <c r="G108" s="107"/>
      <c r="H108" s="107"/>
      <c r="I108" s="107"/>
      <c r="J108" s="107"/>
      <c r="K108" s="107"/>
      <c r="L108" s="107"/>
      <c r="M108" s="107"/>
      <c r="N108" s="107"/>
      <c r="O108" s="107"/>
      <c r="P108" s="107"/>
      <c r="Q108" s="107"/>
      <c r="R108" s="107"/>
      <c r="S108" s="107"/>
      <c r="T108" s="107"/>
      <c r="U108" s="107"/>
    </row>
    <row r="109" spans="2:21" x14ac:dyDescent="0.25">
      <c r="B109" s="107"/>
      <c r="C109" s="107"/>
      <c r="D109" s="107"/>
      <c r="E109" s="107"/>
      <c r="F109" s="107"/>
      <c r="G109" s="107"/>
      <c r="H109" s="107"/>
      <c r="I109" s="107"/>
      <c r="J109" s="107"/>
      <c r="K109" s="107"/>
      <c r="L109" s="107"/>
      <c r="M109" s="107"/>
      <c r="N109" s="107"/>
      <c r="O109" s="107"/>
      <c r="P109" s="107"/>
      <c r="Q109" s="107"/>
      <c r="R109" s="107"/>
      <c r="S109" s="107"/>
      <c r="T109" s="107"/>
      <c r="U109" s="107"/>
    </row>
    <row r="110" spans="2:21" x14ac:dyDescent="0.25">
      <c r="B110" s="107"/>
      <c r="C110" s="107"/>
      <c r="D110" s="107"/>
      <c r="E110" s="107"/>
      <c r="F110" s="107"/>
      <c r="G110" s="107"/>
      <c r="H110" s="107"/>
      <c r="I110" s="107"/>
      <c r="J110" s="107"/>
      <c r="K110" s="107"/>
      <c r="L110" s="107"/>
      <c r="M110" s="107"/>
      <c r="N110" s="107"/>
      <c r="O110" s="107"/>
      <c r="P110" s="107"/>
      <c r="Q110" s="107"/>
      <c r="R110" s="107"/>
      <c r="S110" s="107"/>
      <c r="T110" s="107"/>
      <c r="U110" s="107"/>
    </row>
    <row r="111" spans="2:21" x14ac:dyDescent="0.25">
      <c r="B111" s="107"/>
      <c r="C111" s="107"/>
      <c r="D111" s="107"/>
      <c r="E111" s="107"/>
      <c r="F111" s="107"/>
      <c r="G111" s="107"/>
      <c r="H111" s="107"/>
      <c r="I111" s="107"/>
      <c r="J111" s="107"/>
      <c r="K111" s="107"/>
      <c r="L111" s="107"/>
      <c r="M111" s="107"/>
      <c r="N111" s="107"/>
      <c r="O111" s="107"/>
      <c r="P111" s="107"/>
      <c r="Q111" s="107"/>
      <c r="R111" s="107"/>
      <c r="S111" s="107"/>
      <c r="T111" s="107"/>
      <c r="U111" s="107"/>
    </row>
    <row r="112" spans="2:21" x14ac:dyDescent="0.25">
      <c r="B112" s="107"/>
      <c r="C112" s="107"/>
      <c r="D112" s="107"/>
      <c r="E112" s="107"/>
      <c r="F112" s="107"/>
      <c r="G112" s="107"/>
      <c r="H112" s="107"/>
      <c r="I112" s="107"/>
      <c r="J112" s="107"/>
      <c r="K112" s="107"/>
      <c r="L112" s="107"/>
      <c r="M112" s="107"/>
      <c r="N112" s="107"/>
      <c r="O112" s="107"/>
      <c r="P112" s="107"/>
      <c r="Q112" s="107"/>
      <c r="R112" s="107"/>
      <c r="S112" s="107"/>
      <c r="T112" s="107"/>
      <c r="U112" s="107"/>
    </row>
    <row r="113" spans="2:21" x14ac:dyDescent="0.25">
      <c r="B113" s="107"/>
      <c r="C113" s="107"/>
      <c r="D113" s="107"/>
      <c r="E113" s="107"/>
      <c r="F113" s="107"/>
      <c r="G113" s="107"/>
      <c r="H113" s="107"/>
      <c r="I113" s="107"/>
      <c r="J113" s="107"/>
      <c r="K113" s="107"/>
      <c r="L113" s="107"/>
      <c r="M113" s="107"/>
      <c r="N113" s="107"/>
      <c r="O113" s="107"/>
      <c r="P113" s="107"/>
      <c r="Q113" s="107"/>
      <c r="R113" s="107"/>
      <c r="S113" s="107"/>
      <c r="T113" s="107"/>
      <c r="U113" s="107"/>
    </row>
    <row r="114" spans="2:21" x14ac:dyDescent="0.25">
      <c r="B114" s="107"/>
      <c r="C114" s="107"/>
      <c r="D114" s="107"/>
      <c r="E114" s="107"/>
      <c r="F114" s="107"/>
      <c r="G114" s="107"/>
      <c r="H114" s="107"/>
      <c r="I114" s="107"/>
      <c r="J114" s="107"/>
      <c r="K114" s="107"/>
      <c r="L114" s="107"/>
      <c r="M114" s="107"/>
      <c r="N114" s="107"/>
      <c r="O114" s="107"/>
      <c r="P114" s="107"/>
      <c r="Q114" s="107"/>
      <c r="R114" s="107"/>
      <c r="S114" s="107"/>
      <c r="T114" s="107"/>
      <c r="U114" s="107"/>
    </row>
    <row r="115" spans="2:21" x14ac:dyDescent="0.25">
      <c r="B115" s="107"/>
      <c r="C115" s="107"/>
      <c r="D115" s="107"/>
      <c r="E115" s="107"/>
      <c r="F115" s="107"/>
      <c r="G115" s="107"/>
      <c r="H115" s="107"/>
      <c r="I115" s="107"/>
      <c r="J115" s="107"/>
      <c r="K115" s="107"/>
      <c r="L115" s="107"/>
      <c r="M115" s="107"/>
      <c r="N115" s="107"/>
      <c r="O115" s="107"/>
      <c r="P115" s="107"/>
      <c r="Q115" s="107"/>
      <c r="R115" s="107"/>
      <c r="S115" s="107"/>
      <c r="T115" s="107"/>
      <c r="U115" s="107"/>
    </row>
    <row r="116" spans="2:21" x14ac:dyDescent="0.25">
      <c r="B116" s="107"/>
      <c r="C116" s="107"/>
      <c r="D116" s="107"/>
      <c r="E116" s="107"/>
      <c r="F116" s="107"/>
      <c r="G116" s="107"/>
      <c r="H116" s="107"/>
      <c r="I116" s="107"/>
      <c r="J116" s="107"/>
      <c r="K116" s="107"/>
      <c r="L116" s="107"/>
      <c r="M116" s="107"/>
      <c r="N116" s="107"/>
      <c r="O116" s="107"/>
      <c r="P116" s="107"/>
      <c r="Q116" s="107"/>
      <c r="R116" s="107"/>
      <c r="S116" s="107"/>
      <c r="T116" s="107"/>
      <c r="U116" s="107"/>
    </row>
    <row r="117" spans="2:21" x14ac:dyDescent="0.25">
      <c r="B117" s="107"/>
      <c r="C117" s="107"/>
      <c r="D117" s="107"/>
      <c r="E117" s="107"/>
      <c r="F117" s="107"/>
      <c r="G117" s="107"/>
      <c r="H117" s="107"/>
      <c r="I117" s="107"/>
      <c r="J117" s="107"/>
      <c r="K117" s="107"/>
      <c r="L117" s="107"/>
      <c r="M117" s="107"/>
      <c r="N117" s="107"/>
      <c r="O117" s="107"/>
      <c r="P117" s="107"/>
      <c r="Q117" s="107"/>
      <c r="R117" s="107"/>
      <c r="S117" s="107"/>
      <c r="T117" s="107"/>
      <c r="U117" s="107"/>
    </row>
    <row r="118" spans="2:21" x14ac:dyDescent="0.25">
      <c r="B118" s="107"/>
      <c r="C118" s="107"/>
      <c r="D118" s="107"/>
      <c r="E118" s="107"/>
      <c r="F118" s="107"/>
      <c r="G118" s="107"/>
      <c r="H118" s="107"/>
      <c r="I118" s="107"/>
      <c r="J118" s="107"/>
      <c r="K118" s="107"/>
      <c r="L118" s="107"/>
      <c r="M118" s="107"/>
      <c r="N118" s="107"/>
      <c r="O118" s="107"/>
      <c r="P118" s="107"/>
      <c r="Q118" s="107"/>
      <c r="R118" s="107"/>
      <c r="S118" s="107"/>
      <c r="T118" s="107"/>
      <c r="U118" s="107"/>
    </row>
    <row r="119" spans="2:21" x14ac:dyDescent="0.25">
      <c r="B119" s="107"/>
      <c r="C119" s="107"/>
      <c r="D119" s="107"/>
      <c r="E119" s="107"/>
      <c r="F119" s="107"/>
      <c r="G119" s="107"/>
      <c r="H119" s="107"/>
      <c r="I119" s="107"/>
      <c r="J119" s="107"/>
      <c r="K119" s="107"/>
      <c r="L119" s="107"/>
      <c r="M119" s="107"/>
      <c r="N119" s="107"/>
      <c r="O119" s="107"/>
      <c r="P119" s="107"/>
      <c r="Q119" s="107"/>
      <c r="R119" s="107"/>
      <c r="S119" s="107"/>
      <c r="T119" s="107"/>
      <c r="U119" s="107"/>
    </row>
    <row r="120" spans="2:21" x14ac:dyDescent="0.25">
      <c r="B120" s="107"/>
      <c r="C120" s="107"/>
      <c r="D120" s="107"/>
      <c r="E120" s="107"/>
      <c r="F120" s="107"/>
      <c r="G120" s="107"/>
      <c r="H120" s="107"/>
      <c r="I120" s="107"/>
      <c r="J120" s="107"/>
      <c r="K120" s="107"/>
      <c r="L120" s="107"/>
      <c r="M120" s="107"/>
      <c r="N120" s="107"/>
      <c r="O120" s="107"/>
      <c r="P120" s="107"/>
      <c r="Q120" s="107"/>
      <c r="R120" s="107"/>
      <c r="S120" s="107"/>
      <c r="T120" s="107"/>
      <c r="U120" s="107"/>
    </row>
    <row r="121" spans="2:21" x14ac:dyDescent="0.25">
      <c r="B121" s="107"/>
      <c r="C121" s="107"/>
      <c r="D121" s="107"/>
      <c r="E121" s="107"/>
      <c r="F121" s="107"/>
      <c r="G121" s="107"/>
      <c r="H121" s="107"/>
      <c r="I121" s="107"/>
      <c r="J121" s="107"/>
      <c r="K121" s="107"/>
      <c r="L121" s="107"/>
      <c r="M121" s="107"/>
      <c r="N121" s="107"/>
      <c r="O121" s="107"/>
      <c r="P121" s="107"/>
      <c r="Q121" s="107"/>
      <c r="R121" s="107"/>
      <c r="S121" s="107"/>
      <c r="T121" s="107"/>
      <c r="U121" s="107"/>
    </row>
    <row r="122" spans="2:21" x14ac:dyDescent="0.25">
      <c r="B122" s="107"/>
      <c r="C122" s="107"/>
      <c r="D122" s="107"/>
      <c r="E122" s="107"/>
      <c r="F122" s="107"/>
      <c r="G122" s="107"/>
      <c r="H122" s="107"/>
      <c r="I122" s="107"/>
      <c r="J122" s="107"/>
      <c r="K122" s="107"/>
      <c r="L122" s="107"/>
      <c r="M122" s="107"/>
      <c r="N122" s="107"/>
      <c r="O122" s="107"/>
      <c r="P122" s="107"/>
      <c r="Q122" s="107"/>
      <c r="R122" s="107"/>
      <c r="S122" s="107"/>
      <c r="T122" s="107"/>
      <c r="U122" s="107"/>
    </row>
    <row r="123" spans="2:21" x14ac:dyDescent="0.25">
      <c r="B123" s="107"/>
      <c r="C123" s="107"/>
      <c r="D123" s="107"/>
      <c r="E123" s="107"/>
      <c r="F123" s="107"/>
      <c r="G123" s="107"/>
      <c r="H123" s="107"/>
      <c r="I123" s="107"/>
      <c r="J123" s="107"/>
      <c r="K123" s="107"/>
      <c r="L123" s="107"/>
      <c r="M123" s="107"/>
      <c r="N123" s="107"/>
      <c r="O123" s="107"/>
      <c r="P123" s="107"/>
      <c r="Q123" s="107"/>
      <c r="R123" s="107"/>
      <c r="S123" s="107"/>
      <c r="T123" s="107"/>
      <c r="U123" s="107"/>
    </row>
    <row r="124" spans="2:21" x14ac:dyDescent="0.25">
      <c r="B124" s="107"/>
      <c r="C124" s="107"/>
      <c r="D124" s="107"/>
      <c r="E124" s="107"/>
      <c r="F124" s="107"/>
      <c r="G124" s="107"/>
      <c r="H124" s="107"/>
      <c r="I124" s="107"/>
      <c r="J124" s="107"/>
      <c r="K124" s="107"/>
      <c r="L124" s="107"/>
      <c r="M124" s="107"/>
      <c r="N124" s="107"/>
      <c r="O124" s="107"/>
      <c r="P124" s="107"/>
      <c r="Q124" s="107"/>
      <c r="R124" s="107"/>
      <c r="S124" s="107"/>
      <c r="T124" s="107"/>
      <c r="U124" s="107"/>
    </row>
    <row r="125" spans="2:21" x14ac:dyDescent="0.25">
      <c r="B125" s="107"/>
      <c r="C125" s="107"/>
      <c r="D125" s="107"/>
      <c r="E125" s="107"/>
      <c r="F125" s="107"/>
      <c r="G125" s="107"/>
      <c r="H125" s="107"/>
      <c r="I125" s="107"/>
      <c r="J125" s="107"/>
      <c r="K125" s="107"/>
      <c r="L125" s="107"/>
      <c r="M125" s="107"/>
      <c r="N125" s="107"/>
      <c r="O125" s="107"/>
      <c r="P125" s="107"/>
      <c r="Q125" s="107"/>
      <c r="R125" s="107"/>
      <c r="S125" s="107"/>
      <c r="T125" s="107"/>
      <c r="U125" s="107"/>
    </row>
    <row r="126" spans="2:21" x14ac:dyDescent="0.25">
      <c r="B126" s="107"/>
      <c r="C126" s="107"/>
      <c r="D126" s="107"/>
      <c r="E126" s="107"/>
      <c r="F126" s="107"/>
      <c r="G126" s="107"/>
      <c r="H126" s="107"/>
      <c r="I126" s="107"/>
      <c r="J126" s="107"/>
      <c r="K126" s="107"/>
      <c r="L126" s="107"/>
      <c r="M126" s="107"/>
      <c r="N126" s="107"/>
      <c r="O126" s="107"/>
      <c r="P126" s="107"/>
      <c r="Q126" s="107"/>
      <c r="R126" s="107"/>
      <c r="S126" s="107"/>
      <c r="T126" s="107"/>
      <c r="U126" s="107"/>
    </row>
    <row r="127" spans="2:21" x14ac:dyDescent="0.25">
      <c r="B127" s="107"/>
      <c r="C127" s="107"/>
      <c r="D127" s="107"/>
      <c r="E127" s="107"/>
      <c r="F127" s="107"/>
      <c r="G127" s="107"/>
      <c r="H127" s="107"/>
      <c r="I127" s="107"/>
      <c r="J127" s="107"/>
      <c r="K127" s="107"/>
      <c r="L127" s="107"/>
      <c r="M127" s="107"/>
      <c r="N127" s="107"/>
      <c r="O127" s="107"/>
      <c r="P127" s="107"/>
      <c r="Q127" s="107"/>
      <c r="R127" s="107"/>
      <c r="S127" s="107"/>
      <c r="T127" s="107"/>
      <c r="U127" s="107"/>
    </row>
    <row r="128" spans="2:21" x14ac:dyDescent="0.25">
      <c r="B128" s="107"/>
      <c r="C128" s="107"/>
      <c r="D128" s="107"/>
      <c r="E128" s="107"/>
      <c r="F128" s="107"/>
      <c r="G128" s="107"/>
      <c r="H128" s="107"/>
      <c r="I128" s="107"/>
      <c r="J128" s="107"/>
      <c r="K128" s="107"/>
      <c r="L128" s="107"/>
      <c r="M128" s="107"/>
      <c r="N128" s="107"/>
      <c r="O128" s="107"/>
      <c r="P128" s="107"/>
      <c r="Q128" s="107"/>
      <c r="R128" s="107"/>
      <c r="S128" s="107"/>
      <c r="T128" s="107"/>
      <c r="U128" s="107"/>
    </row>
    <row r="129" spans="2:21" x14ac:dyDescent="0.25">
      <c r="B129" s="107"/>
      <c r="C129" s="107"/>
      <c r="D129" s="107"/>
      <c r="E129" s="107"/>
      <c r="F129" s="107"/>
      <c r="G129" s="107"/>
      <c r="H129" s="107"/>
      <c r="I129" s="107"/>
      <c r="J129" s="107"/>
      <c r="K129" s="107"/>
      <c r="L129" s="107"/>
      <c r="M129" s="107"/>
      <c r="N129" s="107"/>
      <c r="O129" s="107"/>
      <c r="P129" s="107"/>
      <c r="Q129" s="107"/>
      <c r="R129" s="107"/>
      <c r="S129" s="107"/>
      <c r="T129" s="107"/>
      <c r="U129" s="107"/>
    </row>
    <row r="130" spans="2:21" x14ac:dyDescent="0.25">
      <c r="B130" s="107"/>
      <c r="C130" s="107"/>
      <c r="D130" s="107"/>
      <c r="E130" s="107"/>
      <c r="F130" s="107"/>
      <c r="G130" s="107"/>
      <c r="H130" s="107"/>
      <c r="I130" s="107"/>
      <c r="J130" s="107"/>
      <c r="K130" s="107"/>
      <c r="L130" s="107"/>
      <c r="M130" s="107"/>
      <c r="N130" s="107"/>
      <c r="O130" s="107"/>
      <c r="P130" s="107"/>
      <c r="Q130" s="107"/>
      <c r="R130" s="107"/>
      <c r="S130" s="107"/>
      <c r="T130" s="107"/>
      <c r="U130" s="107"/>
    </row>
    <row r="131" spans="2:21" x14ac:dyDescent="0.25">
      <c r="B131" s="107"/>
      <c r="C131" s="107"/>
      <c r="D131" s="107"/>
      <c r="E131" s="107"/>
      <c r="F131" s="107"/>
      <c r="G131" s="107"/>
      <c r="H131" s="107"/>
      <c r="I131" s="107"/>
      <c r="J131" s="107"/>
      <c r="K131" s="107"/>
      <c r="L131" s="107"/>
      <c r="M131" s="107"/>
      <c r="N131" s="107"/>
      <c r="O131" s="107"/>
      <c r="P131" s="107"/>
      <c r="Q131" s="107"/>
      <c r="R131" s="107"/>
      <c r="S131" s="107"/>
      <c r="T131" s="107"/>
      <c r="U131" s="107"/>
    </row>
    <row r="132" spans="2:21" x14ac:dyDescent="0.25">
      <c r="B132" s="107"/>
      <c r="C132" s="107"/>
      <c r="D132" s="107"/>
      <c r="E132" s="107"/>
      <c r="F132" s="107"/>
      <c r="G132" s="107"/>
      <c r="H132" s="107"/>
      <c r="I132" s="107"/>
      <c r="J132" s="107"/>
      <c r="K132" s="107"/>
      <c r="L132" s="107"/>
      <c r="M132" s="107"/>
      <c r="N132" s="107"/>
      <c r="O132" s="107"/>
      <c r="P132" s="107"/>
      <c r="Q132" s="107"/>
      <c r="R132" s="107"/>
      <c r="S132" s="107"/>
      <c r="T132" s="107"/>
      <c r="U132" s="107"/>
    </row>
    <row r="133" spans="2:21" x14ac:dyDescent="0.25">
      <c r="B133" s="107"/>
      <c r="C133" s="107"/>
      <c r="D133" s="107"/>
      <c r="E133" s="107"/>
      <c r="F133" s="107"/>
      <c r="G133" s="107"/>
      <c r="H133" s="107"/>
      <c r="I133" s="107"/>
      <c r="J133" s="107"/>
      <c r="K133" s="107"/>
      <c r="L133" s="107"/>
      <c r="M133" s="107"/>
      <c r="N133" s="107"/>
      <c r="O133" s="107"/>
      <c r="P133" s="107"/>
      <c r="Q133" s="107"/>
      <c r="R133" s="107"/>
      <c r="S133" s="107"/>
      <c r="T133" s="107"/>
      <c r="U133" s="107"/>
    </row>
    <row r="134" spans="2:21" x14ac:dyDescent="0.25">
      <c r="B134" s="107"/>
      <c r="C134" s="107"/>
      <c r="D134" s="107"/>
      <c r="E134" s="107"/>
      <c r="F134" s="107"/>
      <c r="G134" s="107"/>
      <c r="H134" s="107"/>
      <c r="I134" s="107"/>
      <c r="J134" s="107"/>
      <c r="K134" s="107"/>
      <c r="L134" s="107"/>
      <c r="M134" s="107"/>
      <c r="N134" s="107"/>
      <c r="O134" s="107"/>
      <c r="P134" s="107"/>
      <c r="Q134" s="107"/>
      <c r="R134" s="107"/>
      <c r="S134" s="107"/>
      <c r="T134" s="107"/>
      <c r="U134" s="107"/>
    </row>
    <row r="135" spans="2:21" x14ac:dyDescent="0.25">
      <c r="B135" s="107"/>
      <c r="C135" s="107"/>
      <c r="D135" s="107"/>
      <c r="E135" s="107"/>
      <c r="F135" s="107"/>
      <c r="G135" s="107"/>
      <c r="H135" s="107"/>
      <c r="I135" s="107"/>
      <c r="J135" s="107"/>
      <c r="K135" s="107"/>
      <c r="L135" s="107"/>
      <c r="M135" s="107"/>
      <c r="N135" s="107"/>
      <c r="O135" s="107"/>
      <c r="P135" s="107"/>
      <c r="Q135" s="107"/>
      <c r="R135" s="107"/>
      <c r="S135" s="107"/>
      <c r="T135" s="107"/>
      <c r="U135" s="107"/>
    </row>
    <row r="136" spans="2:21" x14ac:dyDescent="0.25">
      <c r="B136" s="107"/>
      <c r="C136" s="107"/>
      <c r="D136" s="107"/>
      <c r="E136" s="107"/>
      <c r="F136" s="107"/>
      <c r="G136" s="107"/>
      <c r="H136" s="107"/>
      <c r="I136" s="107"/>
      <c r="J136" s="107"/>
      <c r="K136" s="107"/>
      <c r="L136" s="107"/>
      <c r="M136" s="107"/>
      <c r="N136" s="107"/>
      <c r="O136" s="107"/>
      <c r="P136" s="107"/>
      <c r="Q136" s="107"/>
      <c r="R136" s="107"/>
      <c r="S136" s="107"/>
      <c r="T136" s="107"/>
      <c r="U136" s="107"/>
    </row>
    <row r="137" spans="2:21" x14ac:dyDescent="0.25">
      <c r="B137" s="107"/>
      <c r="C137" s="107"/>
      <c r="D137" s="107"/>
      <c r="E137" s="107"/>
      <c r="F137" s="107"/>
      <c r="G137" s="107"/>
      <c r="H137" s="107"/>
      <c r="I137" s="107"/>
      <c r="J137" s="107"/>
      <c r="K137" s="107"/>
      <c r="L137" s="107"/>
      <c r="M137" s="107"/>
      <c r="N137" s="107"/>
      <c r="O137" s="107"/>
      <c r="P137" s="107"/>
      <c r="Q137" s="107"/>
      <c r="R137" s="107"/>
      <c r="S137" s="107"/>
      <c r="T137" s="107"/>
      <c r="U137" s="107"/>
    </row>
    <row r="138" spans="2:21" x14ac:dyDescent="0.25">
      <c r="B138" s="107"/>
      <c r="C138" s="107"/>
      <c r="D138" s="107"/>
      <c r="E138" s="107"/>
      <c r="F138" s="107"/>
      <c r="G138" s="107"/>
      <c r="H138" s="107"/>
      <c r="I138" s="107"/>
      <c r="J138" s="107"/>
      <c r="K138" s="107"/>
      <c r="L138" s="107"/>
      <c r="M138" s="107"/>
      <c r="N138" s="107"/>
      <c r="O138" s="107"/>
      <c r="P138" s="107"/>
      <c r="Q138" s="107"/>
      <c r="R138" s="107"/>
      <c r="S138" s="107"/>
      <c r="T138" s="107"/>
      <c r="U138" s="107"/>
    </row>
    <row r="139" spans="2:21" x14ac:dyDescent="0.25">
      <c r="B139" s="107"/>
      <c r="C139" s="107"/>
      <c r="D139" s="107"/>
      <c r="E139" s="107"/>
      <c r="F139" s="107"/>
      <c r="G139" s="107"/>
      <c r="H139" s="107"/>
      <c r="I139" s="107"/>
      <c r="J139" s="107"/>
      <c r="K139" s="107"/>
      <c r="L139" s="107"/>
      <c r="M139" s="107"/>
      <c r="N139" s="107"/>
      <c r="O139" s="107"/>
      <c r="P139" s="107"/>
      <c r="Q139" s="107"/>
      <c r="R139" s="107"/>
      <c r="S139" s="107"/>
      <c r="T139" s="107"/>
      <c r="U139" s="107"/>
    </row>
    <row r="140" spans="2:21" x14ac:dyDescent="0.25">
      <c r="B140" s="107"/>
      <c r="C140" s="107"/>
      <c r="D140" s="107"/>
      <c r="E140" s="107"/>
      <c r="F140" s="107"/>
      <c r="G140" s="107"/>
      <c r="H140" s="107"/>
      <c r="I140" s="107"/>
      <c r="J140" s="107"/>
      <c r="K140" s="107"/>
      <c r="L140" s="107"/>
      <c r="M140" s="107"/>
      <c r="N140" s="107"/>
      <c r="O140" s="107"/>
      <c r="P140" s="107"/>
      <c r="Q140" s="107"/>
      <c r="R140" s="107"/>
      <c r="S140" s="107"/>
      <c r="T140" s="107"/>
      <c r="U140" s="107"/>
    </row>
    <row r="141" spans="2:21" x14ac:dyDescent="0.25">
      <c r="B141" s="107"/>
      <c r="C141" s="107"/>
      <c r="D141" s="107"/>
      <c r="E141" s="107"/>
      <c r="F141" s="107"/>
      <c r="G141" s="107"/>
      <c r="H141" s="107"/>
      <c r="I141" s="107"/>
      <c r="J141" s="107"/>
      <c r="K141" s="107"/>
      <c r="L141" s="107"/>
      <c r="M141" s="107"/>
      <c r="N141" s="107"/>
      <c r="O141" s="107"/>
      <c r="P141" s="107"/>
      <c r="Q141" s="107"/>
      <c r="R141" s="107"/>
      <c r="S141" s="107"/>
      <c r="T141" s="107"/>
      <c r="U141" s="107"/>
    </row>
    <row r="142" spans="2:21" x14ac:dyDescent="0.25">
      <c r="B142" s="107"/>
      <c r="C142" s="107"/>
      <c r="D142" s="107"/>
      <c r="E142" s="107"/>
      <c r="F142" s="107"/>
      <c r="G142" s="107"/>
      <c r="H142" s="107"/>
      <c r="I142" s="107"/>
      <c r="J142" s="107"/>
      <c r="K142" s="107"/>
      <c r="L142" s="107"/>
      <c r="M142" s="107"/>
      <c r="N142" s="107"/>
      <c r="O142" s="107"/>
      <c r="P142" s="107"/>
      <c r="Q142" s="107"/>
      <c r="R142" s="107"/>
      <c r="S142" s="107"/>
      <c r="T142" s="107"/>
      <c r="U142" s="107"/>
    </row>
    <row r="143" spans="2:21" x14ac:dyDescent="0.25">
      <c r="B143" s="107"/>
      <c r="C143" s="107"/>
      <c r="D143" s="107"/>
      <c r="E143" s="107"/>
      <c r="F143" s="107"/>
      <c r="G143" s="107"/>
      <c r="H143" s="107"/>
      <c r="I143" s="107"/>
      <c r="J143" s="107"/>
      <c r="K143" s="107"/>
      <c r="L143" s="107"/>
      <c r="M143" s="107"/>
      <c r="N143" s="107"/>
      <c r="O143" s="107"/>
      <c r="P143" s="107"/>
      <c r="Q143" s="107"/>
      <c r="R143" s="107"/>
      <c r="S143" s="107"/>
      <c r="T143" s="107"/>
      <c r="U143" s="107"/>
    </row>
    <row r="144" spans="2:21" x14ac:dyDescent="0.25">
      <c r="B144" s="107"/>
      <c r="C144" s="107"/>
      <c r="D144" s="107"/>
      <c r="E144" s="107"/>
      <c r="F144" s="107"/>
      <c r="G144" s="107"/>
      <c r="H144" s="107"/>
      <c r="I144" s="107"/>
      <c r="J144" s="107"/>
      <c r="K144" s="107"/>
      <c r="L144" s="107"/>
      <c r="M144" s="107"/>
      <c r="N144" s="107"/>
      <c r="O144" s="107"/>
      <c r="P144" s="107"/>
      <c r="Q144" s="107"/>
      <c r="R144" s="107"/>
      <c r="S144" s="107"/>
      <c r="T144" s="107"/>
      <c r="U144" s="107"/>
    </row>
    <row r="145" spans="2:21" x14ac:dyDescent="0.25">
      <c r="B145" s="107"/>
      <c r="C145" s="107"/>
      <c r="D145" s="107"/>
      <c r="E145" s="107"/>
      <c r="F145" s="107"/>
      <c r="G145" s="107"/>
      <c r="H145" s="107"/>
      <c r="I145" s="107"/>
      <c r="J145" s="107"/>
      <c r="K145" s="107"/>
      <c r="L145" s="107"/>
      <c r="M145" s="107"/>
      <c r="N145" s="107"/>
      <c r="O145" s="107"/>
      <c r="P145" s="107"/>
      <c r="Q145" s="107"/>
      <c r="R145" s="107"/>
      <c r="S145" s="107"/>
      <c r="T145" s="107"/>
      <c r="U145" s="107"/>
    </row>
    <row r="146" spans="2:21" x14ac:dyDescent="0.25">
      <c r="B146" s="107"/>
      <c r="C146" s="107"/>
      <c r="D146" s="107"/>
      <c r="E146" s="107"/>
      <c r="F146" s="107"/>
      <c r="G146" s="107"/>
      <c r="H146" s="107"/>
      <c r="I146" s="107"/>
      <c r="J146" s="107"/>
      <c r="K146" s="107"/>
      <c r="L146" s="107"/>
      <c r="M146" s="107"/>
      <c r="N146" s="107"/>
      <c r="O146" s="107"/>
      <c r="P146" s="107"/>
      <c r="Q146" s="107"/>
      <c r="R146" s="107"/>
      <c r="S146" s="107"/>
      <c r="T146" s="107"/>
      <c r="U146" s="107"/>
    </row>
    <row r="147" spans="2:21" x14ac:dyDescent="0.25">
      <c r="B147" s="107"/>
      <c r="C147" s="107"/>
      <c r="D147" s="107"/>
      <c r="E147" s="107"/>
      <c r="F147" s="107"/>
      <c r="G147" s="107"/>
      <c r="H147" s="107"/>
      <c r="I147" s="107"/>
      <c r="J147" s="107"/>
      <c r="K147" s="107"/>
      <c r="L147" s="107"/>
      <c r="M147" s="107"/>
      <c r="N147" s="107"/>
      <c r="O147" s="107"/>
      <c r="P147" s="107"/>
      <c r="Q147" s="107"/>
      <c r="R147" s="107"/>
      <c r="S147" s="107"/>
      <c r="T147" s="107"/>
      <c r="U147" s="107"/>
    </row>
    <row r="148" spans="2:21" x14ac:dyDescent="0.25">
      <c r="B148" s="107"/>
      <c r="C148" s="107"/>
      <c r="D148" s="107"/>
      <c r="E148" s="107"/>
      <c r="F148" s="107"/>
      <c r="G148" s="107"/>
      <c r="H148" s="107"/>
      <c r="I148" s="107"/>
      <c r="J148" s="107"/>
      <c r="K148" s="107"/>
      <c r="L148" s="107"/>
      <c r="M148" s="107"/>
      <c r="N148" s="107"/>
      <c r="O148" s="107"/>
      <c r="P148" s="107"/>
      <c r="Q148" s="107"/>
      <c r="R148" s="107"/>
      <c r="S148" s="107"/>
      <c r="T148" s="107"/>
      <c r="U148" s="107"/>
    </row>
    <row r="149" spans="2:21" x14ac:dyDescent="0.25">
      <c r="B149" s="107"/>
      <c r="C149" s="107"/>
      <c r="D149" s="107"/>
      <c r="E149" s="107"/>
      <c r="F149" s="107"/>
      <c r="G149" s="107"/>
      <c r="H149" s="107"/>
      <c r="I149" s="107"/>
      <c r="J149" s="107"/>
      <c r="K149" s="107"/>
      <c r="L149" s="107"/>
      <c r="M149" s="107"/>
      <c r="N149" s="107"/>
      <c r="O149" s="107"/>
      <c r="P149" s="107"/>
      <c r="Q149" s="107"/>
      <c r="R149" s="107"/>
      <c r="S149" s="107"/>
      <c r="T149" s="107"/>
      <c r="U149" s="107"/>
    </row>
    <row r="150" spans="2:21" x14ac:dyDescent="0.25">
      <c r="B150" s="107"/>
      <c r="C150" s="107"/>
      <c r="D150" s="107"/>
      <c r="E150" s="107"/>
      <c r="F150" s="107"/>
      <c r="G150" s="107"/>
      <c r="H150" s="107"/>
      <c r="I150" s="107"/>
      <c r="J150" s="107"/>
      <c r="K150" s="107"/>
      <c r="L150" s="107"/>
      <c r="M150" s="107"/>
      <c r="N150" s="107"/>
      <c r="O150" s="107"/>
      <c r="P150" s="107"/>
      <c r="Q150" s="107"/>
      <c r="R150" s="107"/>
      <c r="S150" s="107"/>
      <c r="T150" s="107"/>
      <c r="U150" s="107"/>
    </row>
    <row r="151" spans="2:21" x14ac:dyDescent="0.25">
      <c r="B151" s="107"/>
      <c r="C151" s="107"/>
      <c r="D151" s="107"/>
      <c r="E151" s="107"/>
      <c r="F151" s="107"/>
      <c r="G151" s="107"/>
      <c r="H151" s="107"/>
      <c r="I151" s="107"/>
      <c r="J151" s="107"/>
      <c r="K151" s="107"/>
      <c r="L151" s="107"/>
      <c r="M151" s="107"/>
      <c r="N151" s="107"/>
      <c r="O151" s="107"/>
      <c r="P151" s="107"/>
      <c r="Q151" s="107"/>
      <c r="R151" s="107"/>
      <c r="S151" s="107"/>
      <c r="T151" s="107"/>
      <c r="U151" s="107"/>
    </row>
    <row r="152" spans="2:21" x14ac:dyDescent="0.25">
      <c r="C152" s="190"/>
    </row>
    <row r="153" spans="2:21" x14ac:dyDescent="0.25">
      <c r="C153" s="190"/>
    </row>
    <row r="154" spans="2:21" x14ac:dyDescent="0.25">
      <c r="C154" s="190"/>
    </row>
    <row r="155" spans="2:21" x14ac:dyDescent="0.25">
      <c r="C155" s="190"/>
    </row>
    <row r="156" spans="2:21" x14ac:dyDescent="0.25">
      <c r="C156" s="190"/>
    </row>
    <row r="157" spans="2:21" x14ac:dyDescent="0.25">
      <c r="C157" s="190"/>
    </row>
    <row r="158" spans="2:21" x14ac:dyDescent="0.25">
      <c r="C158" s="190"/>
    </row>
    <row r="159" spans="2:21" x14ac:dyDescent="0.25">
      <c r="C159" s="190"/>
    </row>
    <row r="160" spans="2:21" x14ac:dyDescent="0.25">
      <c r="C160" s="190"/>
    </row>
    <row r="161" spans="3:3" x14ac:dyDescent="0.25">
      <c r="C161" s="190"/>
    </row>
    <row r="162" spans="3:3" x14ac:dyDescent="0.25">
      <c r="C162" s="190"/>
    </row>
    <row r="163" spans="3:3" x14ac:dyDescent="0.25">
      <c r="C163" s="190"/>
    </row>
    <row r="164" spans="3:3" x14ac:dyDescent="0.25">
      <c r="C164" s="190"/>
    </row>
    <row r="165" spans="3:3" x14ac:dyDescent="0.25">
      <c r="C165" s="190"/>
    </row>
    <row r="166" spans="3:3" x14ac:dyDescent="0.25">
      <c r="C166" s="190"/>
    </row>
    <row r="167" spans="3:3" x14ac:dyDescent="0.25">
      <c r="C167" s="190"/>
    </row>
    <row r="168" spans="3:3" x14ac:dyDescent="0.25">
      <c r="C168" s="190"/>
    </row>
    <row r="169" spans="3:3" x14ac:dyDescent="0.25">
      <c r="C169" s="190"/>
    </row>
    <row r="170" spans="3:3" x14ac:dyDescent="0.25">
      <c r="C170" s="190"/>
    </row>
    <row r="171" spans="3:3" x14ac:dyDescent="0.25">
      <c r="C171" s="190"/>
    </row>
    <row r="172" spans="3:3" x14ac:dyDescent="0.25">
      <c r="C172" s="190"/>
    </row>
    <row r="173" spans="3:3" x14ac:dyDescent="0.25">
      <c r="C173" s="190"/>
    </row>
    <row r="174" spans="3:3" x14ac:dyDescent="0.25">
      <c r="C174" s="190"/>
    </row>
    <row r="175" spans="3:3" x14ac:dyDescent="0.25">
      <c r="C175" s="190"/>
    </row>
    <row r="176" spans="3:3" x14ac:dyDescent="0.25">
      <c r="C176" s="190"/>
    </row>
    <row r="177" spans="3:3" x14ac:dyDescent="0.25">
      <c r="C177" s="190"/>
    </row>
    <row r="178" spans="3:3" x14ac:dyDescent="0.25">
      <c r="C178" s="190"/>
    </row>
    <row r="179" spans="3:3" x14ac:dyDescent="0.25">
      <c r="C179" s="190"/>
    </row>
    <row r="180" spans="3:3" x14ac:dyDescent="0.25">
      <c r="C180" s="190"/>
    </row>
    <row r="181" spans="3:3" x14ac:dyDescent="0.25">
      <c r="C181" s="190"/>
    </row>
    <row r="182" spans="3:3" x14ac:dyDescent="0.25">
      <c r="C182" s="190"/>
    </row>
    <row r="183" spans="3:3" x14ac:dyDescent="0.25">
      <c r="C183" s="190"/>
    </row>
    <row r="184" spans="3:3" x14ac:dyDescent="0.25">
      <c r="C184" s="190"/>
    </row>
    <row r="185" spans="3:3" x14ac:dyDescent="0.25">
      <c r="C185" s="190"/>
    </row>
    <row r="186" spans="3:3" x14ac:dyDescent="0.25">
      <c r="C186" s="190"/>
    </row>
    <row r="187" spans="3:3" x14ac:dyDescent="0.25">
      <c r="C187" s="190"/>
    </row>
    <row r="188" spans="3:3" x14ac:dyDescent="0.25">
      <c r="C188" s="190"/>
    </row>
    <row r="189" spans="3:3" x14ac:dyDescent="0.25">
      <c r="C189" s="190"/>
    </row>
    <row r="190" spans="3:3" x14ac:dyDescent="0.25">
      <c r="C190" s="190"/>
    </row>
    <row r="191" spans="3:3" x14ac:dyDescent="0.25">
      <c r="C191" s="190"/>
    </row>
    <row r="192" spans="3:3" x14ac:dyDescent="0.25">
      <c r="C192" s="190"/>
    </row>
    <row r="193" spans="3:3" x14ac:dyDescent="0.25">
      <c r="C193" s="190"/>
    </row>
    <row r="194" spans="3:3" x14ac:dyDescent="0.25">
      <c r="C194" s="190"/>
    </row>
    <row r="195" spans="3:3" x14ac:dyDescent="0.25">
      <c r="C195" s="190"/>
    </row>
    <row r="196" spans="3:3" x14ac:dyDescent="0.25">
      <c r="C196" s="190"/>
    </row>
    <row r="197" spans="3:3" x14ac:dyDescent="0.25">
      <c r="C197" s="190"/>
    </row>
    <row r="198" spans="3:3" x14ac:dyDescent="0.25">
      <c r="C198" s="190"/>
    </row>
    <row r="199" spans="3:3" x14ac:dyDescent="0.25">
      <c r="C199" s="190"/>
    </row>
    <row r="200" spans="3:3" x14ac:dyDescent="0.25">
      <c r="C200" s="190"/>
    </row>
    <row r="201" spans="3:3" x14ac:dyDescent="0.25">
      <c r="C201" s="190"/>
    </row>
    <row r="202" spans="3:3" x14ac:dyDescent="0.25">
      <c r="C202" s="190"/>
    </row>
    <row r="203" spans="3:3" x14ac:dyDescent="0.25">
      <c r="C203" s="190"/>
    </row>
    <row r="204" spans="3:3" x14ac:dyDescent="0.25">
      <c r="C204" s="190"/>
    </row>
    <row r="205" spans="3:3" x14ac:dyDescent="0.25">
      <c r="C205" s="190"/>
    </row>
    <row r="206" spans="3:3" x14ac:dyDescent="0.25">
      <c r="C206" s="190"/>
    </row>
    <row r="207" spans="3:3" x14ac:dyDescent="0.25">
      <c r="C207" s="190"/>
    </row>
    <row r="208" spans="3:3" x14ac:dyDescent="0.25">
      <c r="C208" s="190"/>
    </row>
    <row r="209" spans="3:3" x14ac:dyDescent="0.25">
      <c r="C209" s="190"/>
    </row>
    <row r="210" spans="3:3" x14ac:dyDescent="0.25">
      <c r="C210" s="190"/>
    </row>
    <row r="211" spans="3:3" x14ac:dyDescent="0.25">
      <c r="C211" s="190"/>
    </row>
    <row r="212" spans="3:3" x14ac:dyDescent="0.25">
      <c r="C212" s="190"/>
    </row>
    <row r="213" spans="3:3" x14ac:dyDescent="0.25">
      <c r="C213" s="190"/>
    </row>
    <row r="214" spans="3:3" x14ac:dyDescent="0.25">
      <c r="C214" s="190"/>
    </row>
    <row r="215" spans="3:3" x14ac:dyDescent="0.25">
      <c r="C215" s="190"/>
    </row>
    <row r="216" spans="3:3" x14ac:dyDescent="0.25">
      <c r="C216" s="190"/>
    </row>
    <row r="217" spans="3:3" x14ac:dyDescent="0.25">
      <c r="C217" s="190"/>
    </row>
    <row r="218" spans="3:3" x14ac:dyDescent="0.25">
      <c r="C218" s="190"/>
    </row>
    <row r="219" spans="3:3" x14ac:dyDescent="0.25">
      <c r="C219" s="190"/>
    </row>
    <row r="220" spans="3:3" x14ac:dyDescent="0.25">
      <c r="C220" s="190"/>
    </row>
    <row r="221" spans="3:3" x14ac:dyDescent="0.25">
      <c r="C221" s="190"/>
    </row>
    <row r="222" spans="3:3" x14ac:dyDescent="0.25">
      <c r="C222" s="190"/>
    </row>
    <row r="223" spans="3:3" x14ac:dyDescent="0.25">
      <c r="C223" s="190"/>
    </row>
    <row r="224" spans="3:3" x14ac:dyDescent="0.25">
      <c r="C224" s="190"/>
    </row>
    <row r="225" spans="3:3" x14ac:dyDescent="0.25">
      <c r="C225" s="190"/>
    </row>
    <row r="226" spans="3:3" x14ac:dyDescent="0.25">
      <c r="C226" s="190"/>
    </row>
    <row r="227" spans="3:3" x14ac:dyDescent="0.25">
      <c r="C227" s="190"/>
    </row>
    <row r="228" spans="3:3" x14ac:dyDescent="0.25">
      <c r="C228" s="190"/>
    </row>
    <row r="229" spans="3:3" x14ac:dyDescent="0.25">
      <c r="C229" s="190"/>
    </row>
    <row r="230" spans="3:3" x14ac:dyDescent="0.25">
      <c r="C230" s="190"/>
    </row>
    <row r="231" spans="3:3" x14ac:dyDescent="0.25">
      <c r="C231" s="190"/>
    </row>
    <row r="232" spans="3:3" x14ac:dyDescent="0.25">
      <c r="C232" s="190"/>
    </row>
    <row r="233" spans="3:3" x14ac:dyDescent="0.25">
      <c r="C233" s="190"/>
    </row>
    <row r="234" spans="3:3" x14ac:dyDescent="0.25">
      <c r="C234" s="190"/>
    </row>
    <row r="235" spans="3:3" x14ac:dyDescent="0.25">
      <c r="C235" s="190"/>
    </row>
    <row r="236" spans="3:3" x14ac:dyDescent="0.25">
      <c r="C236" s="190"/>
    </row>
    <row r="237" spans="3:3" x14ac:dyDescent="0.25">
      <c r="C237" s="190"/>
    </row>
    <row r="238" spans="3:3" x14ac:dyDescent="0.25">
      <c r="C238" s="190"/>
    </row>
    <row r="239" spans="3:3" x14ac:dyDescent="0.25">
      <c r="C239" s="190"/>
    </row>
    <row r="240" spans="3:3" x14ac:dyDescent="0.25">
      <c r="C240" s="190"/>
    </row>
    <row r="241" spans="3:3" x14ac:dyDescent="0.25">
      <c r="C241" s="190"/>
    </row>
    <row r="242" spans="3:3" x14ac:dyDescent="0.25">
      <c r="C242" s="190"/>
    </row>
    <row r="243" spans="3:3" x14ac:dyDescent="0.25">
      <c r="C243" s="190"/>
    </row>
    <row r="244" spans="3:3" x14ac:dyDescent="0.25">
      <c r="C244" s="190"/>
    </row>
    <row r="245" spans="3:3" x14ac:dyDescent="0.25">
      <c r="C245" s="190"/>
    </row>
    <row r="246" spans="3:3" x14ac:dyDescent="0.25">
      <c r="C246" s="190"/>
    </row>
    <row r="247" spans="3:3" x14ac:dyDescent="0.25">
      <c r="C247" s="190"/>
    </row>
    <row r="248" spans="3:3" x14ac:dyDescent="0.25">
      <c r="C248" s="190"/>
    </row>
    <row r="249" spans="3:3" x14ac:dyDescent="0.25">
      <c r="C249" s="190"/>
    </row>
    <row r="250" spans="3:3" x14ac:dyDescent="0.25">
      <c r="C250" s="190"/>
    </row>
    <row r="251" spans="3:3" x14ac:dyDescent="0.25">
      <c r="C251" s="190"/>
    </row>
    <row r="252" spans="3:3" x14ac:dyDescent="0.25">
      <c r="C252" s="190"/>
    </row>
    <row r="253" spans="3:3" x14ac:dyDescent="0.25">
      <c r="C253" s="190"/>
    </row>
    <row r="254" spans="3:3" x14ac:dyDescent="0.25">
      <c r="C254" s="190"/>
    </row>
    <row r="255" spans="3:3" x14ac:dyDescent="0.25">
      <c r="C255" s="190"/>
    </row>
    <row r="256" spans="3:3" x14ac:dyDescent="0.25">
      <c r="C256" s="190"/>
    </row>
    <row r="257" spans="3:3" x14ac:dyDescent="0.25">
      <c r="C257" s="190"/>
    </row>
    <row r="258" spans="3:3" x14ac:dyDescent="0.25">
      <c r="C258" s="190"/>
    </row>
    <row r="259" spans="3:3" x14ac:dyDescent="0.25">
      <c r="C259" s="190"/>
    </row>
    <row r="260" spans="3:3" x14ac:dyDescent="0.25">
      <c r="C260" s="190"/>
    </row>
    <row r="261" spans="3:3" x14ac:dyDescent="0.25">
      <c r="C261" s="190"/>
    </row>
    <row r="262" spans="3:3" x14ac:dyDescent="0.25">
      <c r="C262" s="190"/>
    </row>
    <row r="263" spans="3:3" x14ac:dyDescent="0.25">
      <c r="C263" s="190"/>
    </row>
    <row r="264" spans="3:3" x14ac:dyDescent="0.25">
      <c r="C264" s="190"/>
    </row>
    <row r="265" spans="3:3" x14ac:dyDescent="0.25">
      <c r="C265" s="190"/>
    </row>
    <row r="266" spans="3:3" x14ac:dyDescent="0.25">
      <c r="C266" s="190"/>
    </row>
    <row r="267" spans="3:3" x14ac:dyDescent="0.25">
      <c r="C267" s="190"/>
    </row>
    <row r="268" spans="3:3" x14ac:dyDescent="0.25">
      <c r="C268" s="190"/>
    </row>
    <row r="269" spans="3:3" x14ac:dyDescent="0.25">
      <c r="C269" s="190"/>
    </row>
  </sheetData>
  <mergeCells count="18">
    <mergeCell ref="U1:U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L1:S1"/>
    <mergeCell ref="T1:T2"/>
    <mergeCell ref="I3:I21"/>
    <mergeCell ref="J3:J21"/>
    <mergeCell ref="T3:T21"/>
    <mergeCell ref="U3:U21"/>
    <mergeCell ref="E25:E26"/>
    <mergeCell ref="M25:M26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48E03-DA23-4470-9EE2-432EB86E1EE4}">
  <dimension ref="A1:L27"/>
  <sheetViews>
    <sheetView workbookViewId="0">
      <selection activeCell="G18" sqref="G18"/>
    </sheetView>
  </sheetViews>
  <sheetFormatPr baseColWidth="10" defaultColWidth="11.5546875" defaultRowHeight="13.8" x14ac:dyDescent="0.25"/>
  <cols>
    <col min="1" max="2" width="11.5546875" style="59"/>
    <col min="3" max="3" width="13.6640625" style="59" bestFit="1" customWidth="1"/>
    <col min="4" max="16384" width="11.5546875" style="59"/>
  </cols>
  <sheetData>
    <row r="1" spans="1:12" x14ac:dyDescent="0.25">
      <c r="A1" s="83" t="s">
        <v>92</v>
      </c>
      <c r="B1" s="83" t="s">
        <v>93</v>
      </c>
      <c r="C1" s="83" t="s">
        <v>54</v>
      </c>
      <c r="D1" s="83" t="s">
        <v>94</v>
      </c>
      <c r="E1" s="84"/>
      <c r="F1" s="83"/>
      <c r="G1" s="84"/>
      <c r="H1" s="83" t="s">
        <v>99</v>
      </c>
      <c r="I1" s="84"/>
      <c r="J1" s="84"/>
      <c r="K1" s="84"/>
      <c r="L1" s="84"/>
    </row>
    <row r="2" spans="1:12" x14ac:dyDescent="0.25">
      <c r="A2" s="84" t="s">
        <v>59</v>
      </c>
      <c r="B2" s="84" t="s">
        <v>60</v>
      </c>
      <c r="C2" s="84">
        <v>1</v>
      </c>
      <c r="D2" s="84" t="s">
        <v>61</v>
      </c>
      <c r="E2" s="84"/>
      <c r="F2" s="84"/>
      <c r="G2" s="84"/>
      <c r="H2" s="84" t="s">
        <v>100</v>
      </c>
      <c r="I2" s="84"/>
      <c r="J2" s="84"/>
      <c r="K2" s="84"/>
      <c r="L2" s="84"/>
    </row>
    <row r="3" spans="1:12" x14ac:dyDescent="0.25">
      <c r="A3" s="84" t="s">
        <v>70</v>
      </c>
      <c r="B3" s="84" t="s">
        <v>66</v>
      </c>
      <c r="C3" s="84">
        <v>2</v>
      </c>
      <c r="D3" s="84" t="s">
        <v>68</v>
      </c>
      <c r="E3" s="84"/>
      <c r="F3" s="84"/>
      <c r="G3" s="84"/>
      <c r="H3" s="84" t="s">
        <v>101</v>
      </c>
      <c r="I3" s="84"/>
      <c r="J3" s="84"/>
      <c r="K3" s="84"/>
      <c r="L3" s="84"/>
    </row>
    <row r="4" spans="1:12" x14ac:dyDescent="0.25">
      <c r="A4" s="84"/>
      <c r="B4" s="84" t="s">
        <v>63</v>
      </c>
      <c r="C4" s="84">
        <v>4</v>
      </c>
      <c r="D4" s="84"/>
      <c r="E4" s="84"/>
      <c r="F4" s="84"/>
      <c r="G4" s="84"/>
      <c r="H4" s="84" t="s">
        <v>102</v>
      </c>
      <c r="I4" s="84"/>
      <c r="J4" s="84"/>
      <c r="K4" s="84"/>
      <c r="L4" s="84"/>
    </row>
    <row r="5" spans="1:12" x14ac:dyDescent="0.25">
      <c r="A5" s="84"/>
      <c r="B5" s="84"/>
      <c r="C5" s="84">
        <v>5</v>
      </c>
      <c r="D5" s="84"/>
      <c r="E5" s="84"/>
      <c r="F5" s="84"/>
      <c r="G5" s="84"/>
      <c r="H5" s="84" t="s">
        <v>103</v>
      </c>
      <c r="I5" s="84"/>
      <c r="J5" s="84"/>
      <c r="K5" s="84"/>
      <c r="L5" s="84"/>
    </row>
    <row r="6" spans="1:12" x14ac:dyDescent="0.25">
      <c r="A6" s="84"/>
      <c r="B6" s="84"/>
      <c r="C6" s="84">
        <v>5.0999999999999996</v>
      </c>
      <c r="D6" s="84"/>
      <c r="E6" s="84"/>
      <c r="F6" s="84"/>
      <c r="G6" s="84"/>
      <c r="H6" s="84" t="s">
        <v>104</v>
      </c>
      <c r="I6" s="84"/>
      <c r="J6" s="84"/>
      <c r="K6" s="84"/>
      <c r="L6" s="84"/>
    </row>
    <row r="7" spans="1:12" x14ac:dyDescent="0.25">
      <c r="A7" s="84"/>
      <c r="B7" s="84"/>
      <c r="C7" s="84"/>
      <c r="D7" s="84"/>
      <c r="E7" s="84"/>
      <c r="F7" s="84"/>
      <c r="G7" s="84"/>
      <c r="H7" s="84" t="s">
        <v>105</v>
      </c>
      <c r="I7" s="84"/>
      <c r="J7" s="84"/>
      <c r="K7" s="84"/>
      <c r="L7" s="84"/>
    </row>
    <row r="8" spans="1:12" x14ac:dyDescent="0.25">
      <c r="A8" s="84"/>
      <c r="B8" s="84"/>
      <c r="C8" s="84"/>
      <c r="D8" s="84"/>
      <c r="E8" s="84"/>
      <c r="F8" s="84"/>
      <c r="G8" s="84"/>
      <c r="H8" s="84" t="s">
        <v>106</v>
      </c>
      <c r="I8" s="84"/>
      <c r="J8" s="84"/>
      <c r="K8" s="84"/>
      <c r="L8" s="84"/>
    </row>
    <row r="9" spans="1:12" x14ac:dyDescent="0.25">
      <c r="A9" s="84"/>
      <c r="B9" s="84"/>
      <c r="C9" s="84"/>
      <c r="D9" s="84"/>
      <c r="E9" s="84"/>
      <c r="F9" s="84"/>
      <c r="G9" s="84"/>
      <c r="H9" s="84" t="s">
        <v>107</v>
      </c>
      <c r="I9" s="84"/>
      <c r="J9" s="84"/>
      <c r="K9" s="84"/>
      <c r="L9" s="84"/>
    </row>
    <row r="10" spans="1:12" x14ac:dyDescent="0.25">
      <c r="A10" s="84"/>
      <c r="B10" s="84"/>
      <c r="C10" s="84"/>
      <c r="D10" s="84"/>
      <c r="E10" s="84"/>
      <c r="F10" s="84"/>
      <c r="G10" s="84"/>
      <c r="H10" s="84" t="s">
        <v>108</v>
      </c>
      <c r="I10" s="84"/>
      <c r="J10" s="84"/>
      <c r="K10" s="84"/>
      <c r="L10" s="84"/>
    </row>
    <row r="11" spans="1:12" x14ac:dyDescent="0.25">
      <c r="A11" s="84"/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</row>
    <row r="12" spans="1:12" x14ac:dyDescent="0.25">
      <c r="A12" s="84"/>
      <c r="B12" s="84"/>
      <c r="C12" s="84"/>
      <c r="D12" s="84"/>
      <c r="E12" s="84"/>
      <c r="F12" s="84"/>
      <c r="G12" s="84"/>
      <c r="H12" s="84"/>
      <c r="I12" s="84"/>
      <c r="J12" s="84"/>
      <c r="K12" s="84"/>
      <c r="L12" s="84"/>
    </row>
    <row r="13" spans="1:12" x14ac:dyDescent="0.25">
      <c r="A13" s="84"/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</row>
    <row r="14" spans="1:12" x14ac:dyDescent="0.25">
      <c r="A14" s="84"/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</row>
    <row r="15" spans="1:12" x14ac:dyDescent="0.25">
      <c r="A15" s="84"/>
      <c r="B15" s="84"/>
      <c r="C15" s="84"/>
      <c r="D15" s="84"/>
      <c r="E15" s="84"/>
      <c r="F15" s="84"/>
      <c r="G15" s="84"/>
      <c r="H15" s="84"/>
      <c r="I15" s="84"/>
      <c r="J15" s="84"/>
      <c r="K15" s="84"/>
      <c r="L15" s="84"/>
    </row>
    <row r="16" spans="1:12" x14ac:dyDescent="0.25">
      <c r="A16" s="84"/>
      <c r="B16" s="84"/>
      <c r="C16" s="84"/>
      <c r="D16" s="84"/>
      <c r="E16" s="84"/>
      <c r="F16" s="84"/>
      <c r="G16" s="84"/>
      <c r="H16" s="84"/>
      <c r="I16" s="84"/>
      <c r="J16" s="84"/>
      <c r="K16" s="84"/>
      <c r="L16" s="84"/>
    </row>
    <row r="17" spans="1:12" x14ac:dyDescent="0.25">
      <c r="A17" s="84"/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4"/>
    </row>
    <row r="18" spans="1:12" x14ac:dyDescent="0.25">
      <c r="A18" s="84"/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</row>
    <row r="19" spans="1:12" x14ac:dyDescent="0.25">
      <c r="A19" s="84"/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</row>
    <row r="20" spans="1:12" x14ac:dyDescent="0.25">
      <c r="A20" s="84"/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</row>
    <row r="21" spans="1:12" x14ac:dyDescent="0.25">
      <c r="A21" s="84"/>
      <c r="B21" s="84"/>
      <c r="C21" s="84"/>
      <c r="D21" s="84"/>
      <c r="E21" s="84"/>
      <c r="F21" s="84"/>
      <c r="G21" s="84"/>
      <c r="H21" s="84"/>
      <c r="I21" s="84"/>
      <c r="J21" s="84"/>
      <c r="K21" s="84"/>
      <c r="L21" s="84"/>
    </row>
    <row r="22" spans="1:12" x14ac:dyDescent="0.25">
      <c r="A22" s="84"/>
      <c r="B22" s="84"/>
      <c r="C22" s="84"/>
      <c r="D22" s="84"/>
      <c r="E22" s="84"/>
      <c r="F22" s="84"/>
      <c r="G22" s="84"/>
      <c r="H22" s="84"/>
      <c r="I22" s="84"/>
      <c r="J22" s="84"/>
      <c r="K22" s="84"/>
      <c r="L22" s="84"/>
    </row>
    <row r="23" spans="1:12" x14ac:dyDescent="0.25">
      <c r="A23" s="84"/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</row>
    <row r="24" spans="1:12" x14ac:dyDescent="0.25">
      <c r="A24" s="84"/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</row>
    <row r="25" spans="1:12" x14ac:dyDescent="0.25">
      <c r="A25" s="84"/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</row>
    <row r="26" spans="1:12" x14ac:dyDescent="0.25">
      <c r="A26" s="84"/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</row>
    <row r="27" spans="1:12" x14ac:dyDescent="0.25">
      <c r="A27" s="84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2</vt:i4>
      </vt:variant>
    </vt:vector>
  </HeadingPairs>
  <TitlesOfParts>
    <vt:vector size="8" baseType="lpstr">
      <vt:lpstr>MONO C4</vt:lpstr>
      <vt:lpstr>RESUME</vt:lpstr>
      <vt:lpstr>CAPA ENGIE</vt:lpstr>
      <vt:lpstr>TURPE</vt:lpstr>
      <vt:lpstr>TURPE (2)</vt:lpstr>
      <vt:lpstr>Listing</vt:lpstr>
      <vt:lpstr>PUISSANCE</vt:lpstr>
      <vt:lpstr>TENSION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Pierre-Louis DOMINJON</cp:lastModifiedBy>
  <cp:lastPrinted>2021-10-12T14:57:32Z</cp:lastPrinted>
  <dcterms:created xsi:type="dcterms:W3CDTF">2022-08-02T12:45:48Z</dcterms:created>
  <dcterms:modified xsi:type="dcterms:W3CDTF">2023-03-27T10:39:36Z</dcterms:modified>
</cp:coreProperties>
</file>